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ocuments\HOCKEY FEDEPATIN\2022\"/>
    </mc:Choice>
  </mc:AlternateContent>
  <xr:revisionPtr revIDLastSave="0" documentId="8_{4FEF33E1-9EDF-443B-A3B4-301469564E9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SCUELA INICIACION" sheetId="5" r:id="rId1"/>
    <sheet name="ESCUELA PRINCIPIANTE" sheetId="3" r:id="rId2"/>
    <sheet name="MINI" sheetId="6" r:id="rId3"/>
    <sheet name="PREINFANTIL" sheetId="4" r:id="rId4"/>
    <sheet name="ARQUEROS MINI" sheetId="1" r:id="rId5"/>
    <sheet name="ARQUEROS PREINFANTIL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6" l="1"/>
  <c r="J69" i="6"/>
  <c r="J68" i="6"/>
  <c r="J67" i="6"/>
  <c r="J66" i="6"/>
  <c r="J65" i="6"/>
  <c r="J64" i="6"/>
  <c r="J63" i="6"/>
  <c r="G63" i="6"/>
  <c r="E63" i="6"/>
  <c r="G62" i="6"/>
  <c r="E62" i="6"/>
  <c r="J62" i="6" s="1"/>
  <c r="G61" i="6"/>
  <c r="E61" i="6"/>
  <c r="J61" i="6" s="1"/>
  <c r="G60" i="6"/>
  <c r="E60" i="6"/>
  <c r="J60" i="6" s="1"/>
  <c r="J59" i="6"/>
  <c r="G59" i="6"/>
  <c r="E59" i="6"/>
  <c r="G58" i="6"/>
  <c r="J58" i="6" s="1"/>
  <c r="E58" i="6"/>
  <c r="G57" i="6"/>
  <c r="E57" i="6"/>
  <c r="J57" i="6" s="1"/>
  <c r="G56" i="6"/>
  <c r="E56" i="6"/>
  <c r="J56" i="6" s="1"/>
  <c r="J55" i="6"/>
  <c r="G55" i="6"/>
  <c r="E55" i="6"/>
  <c r="G54" i="6"/>
  <c r="J54" i="6" s="1"/>
  <c r="E54" i="6"/>
  <c r="G53" i="6"/>
  <c r="E53" i="6"/>
  <c r="J53" i="6" s="1"/>
  <c r="E52" i="6"/>
  <c r="J52" i="6" s="1"/>
  <c r="G51" i="6"/>
  <c r="J51" i="6" s="1"/>
  <c r="E51" i="6"/>
  <c r="G50" i="6"/>
  <c r="E50" i="6"/>
  <c r="J50" i="6" s="1"/>
  <c r="G49" i="6"/>
  <c r="E49" i="6"/>
  <c r="J49" i="6" s="1"/>
  <c r="J48" i="6"/>
  <c r="G48" i="6"/>
  <c r="E48" i="6"/>
  <c r="G47" i="6"/>
  <c r="J47" i="6" s="1"/>
  <c r="E47" i="6"/>
  <c r="G46" i="6"/>
  <c r="E46" i="6"/>
  <c r="J46" i="6" s="1"/>
  <c r="G45" i="6"/>
  <c r="E45" i="6"/>
  <c r="J45" i="6" s="1"/>
  <c r="J44" i="6"/>
  <c r="G44" i="6"/>
  <c r="E44" i="6"/>
  <c r="G43" i="6"/>
  <c r="J43" i="6" s="1"/>
  <c r="E43" i="6"/>
  <c r="G42" i="6"/>
  <c r="E42" i="6"/>
  <c r="J42" i="6" s="1"/>
  <c r="G41" i="6"/>
  <c r="E41" i="6"/>
  <c r="J41" i="6" s="1"/>
  <c r="J40" i="6"/>
  <c r="E40" i="6"/>
  <c r="G39" i="6"/>
  <c r="E39" i="6"/>
  <c r="J39" i="6" s="1"/>
  <c r="G38" i="6"/>
  <c r="E38" i="6"/>
  <c r="J38" i="6" s="1"/>
  <c r="J37" i="6"/>
  <c r="G37" i="6"/>
  <c r="E37" i="6"/>
  <c r="G36" i="6"/>
  <c r="J36" i="6" s="1"/>
  <c r="E36" i="6"/>
  <c r="G35" i="6"/>
  <c r="E35" i="6"/>
  <c r="J35" i="6" s="1"/>
  <c r="G34" i="6"/>
  <c r="E34" i="6"/>
  <c r="J34" i="6" s="1"/>
  <c r="J33" i="6"/>
  <c r="J32" i="6"/>
  <c r="J31" i="6"/>
  <c r="J30" i="6"/>
  <c r="J29" i="6"/>
  <c r="J28" i="6"/>
  <c r="J27" i="6"/>
  <c r="G26" i="6"/>
  <c r="E26" i="6"/>
  <c r="J26" i="6" s="1"/>
  <c r="G25" i="6"/>
  <c r="E25" i="6"/>
  <c r="J25" i="6" s="1"/>
  <c r="G24" i="6"/>
  <c r="J24" i="6" s="1"/>
  <c r="E24" i="6"/>
  <c r="J23" i="6"/>
  <c r="G23" i="6"/>
  <c r="E23" i="6"/>
  <c r="G22" i="6"/>
  <c r="E22" i="6"/>
  <c r="J22" i="6" s="1"/>
  <c r="G21" i="6"/>
  <c r="E21" i="6"/>
  <c r="J21" i="6" s="1"/>
  <c r="G20" i="6"/>
  <c r="J20" i="6" s="1"/>
  <c r="E20" i="6"/>
  <c r="J19" i="6"/>
  <c r="G19" i="6"/>
  <c r="E19" i="6"/>
  <c r="G18" i="6"/>
  <c r="E18" i="6"/>
  <c r="J18" i="6" s="1"/>
  <c r="G17" i="6"/>
  <c r="E17" i="6"/>
  <c r="J17" i="6" s="1"/>
  <c r="J16" i="6"/>
  <c r="G16" i="6"/>
  <c r="E16" i="6"/>
  <c r="J15" i="6"/>
  <c r="E15" i="6"/>
  <c r="G14" i="6"/>
  <c r="E14" i="6"/>
  <c r="J14" i="6" s="1"/>
  <c r="J13" i="6"/>
  <c r="G13" i="6"/>
  <c r="E13" i="6"/>
  <c r="J12" i="6"/>
  <c r="G12" i="6"/>
  <c r="E12" i="6"/>
  <c r="G11" i="6"/>
  <c r="E11" i="6"/>
  <c r="J11" i="6" s="1"/>
  <c r="J10" i="6"/>
  <c r="E10" i="6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G19" i="5"/>
  <c r="E19" i="5"/>
  <c r="J19" i="5" s="1"/>
  <c r="G18" i="5"/>
  <c r="F18" i="5"/>
  <c r="E18" i="5"/>
  <c r="J18" i="5" s="1"/>
  <c r="J17" i="5"/>
  <c r="F17" i="5"/>
  <c r="E17" i="5"/>
  <c r="J16" i="5"/>
  <c r="F16" i="5"/>
  <c r="E16" i="5"/>
  <c r="E15" i="5"/>
  <c r="J15" i="5" s="1"/>
  <c r="J14" i="5"/>
  <c r="E14" i="5"/>
  <c r="E13" i="5"/>
  <c r="J13" i="5" s="1"/>
  <c r="J12" i="5"/>
  <c r="F12" i="5"/>
  <c r="E12" i="5"/>
  <c r="E11" i="5"/>
  <c r="J11" i="5" s="1"/>
  <c r="E10" i="5"/>
  <c r="J10" i="5" s="1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M54" i="4"/>
  <c r="J54" i="4"/>
  <c r="G54" i="4"/>
  <c r="P53" i="4"/>
  <c r="M53" i="4"/>
  <c r="J53" i="4"/>
  <c r="G53" i="4"/>
  <c r="P52" i="4"/>
  <c r="M52" i="4"/>
  <c r="J52" i="4"/>
  <c r="G52" i="4"/>
  <c r="P51" i="4"/>
  <c r="M51" i="4"/>
  <c r="J51" i="4"/>
  <c r="G51" i="4"/>
  <c r="P50" i="4"/>
  <c r="M50" i="4"/>
  <c r="J50" i="4"/>
  <c r="G50" i="4"/>
  <c r="P49" i="4"/>
  <c r="M49" i="4"/>
  <c r="J49" i="4"/>
  <c r="G49" i="4"/>
  <c r="P48" i="4"/>
  <c r="M48" i="4"/>
  <c r="J48" i="4"/>
  <c r="G48" i="4"/>
  <c r="P47" i="4"/>
  <c r="M47" i="4"/>
  <c r="J47" i="4"/>
  <c r="G47" i="4"/>
  <c r="P46" i="4"/>
  <c r="M46" i="4"/>
  <c r="J46" i="4"/>
  <c r="G46" i="4"/>
  <c r="P45" i="4"/>
  <c r="M45" i="4"/>
  <c r="J45" i="4"/>
  <c r="G45" i="4"/>
  <c r="P44" i="4"/>
  <c r="M44" i="4"/>
  <c r="J44" i="4"/>
  <c r="G44" i="4"/>
  <c r="P43" i="4"/>
  <c r="M43" i="4"/>
  <c r="J43" i="4"/>
  <c r="G43" i="4"/>
  <c r="P42" i="4"/>
  <c r="M42" i="4"/>
  <c r="J42" i="4"/>
  <c r="G42" i="4"/>
  <c r="P41" i="4"/>
  <c r="M41" i="4"/>
  <c r="J41" i="4"/>
  <c r="G41" i="4"/>
  <c r="P40" i="4"/>
  <c r="M40" i="4"/>
  <c r="J40" i="4"/>
  <c r="G40" i="4"/>
  <c r="P39" i="4"/>
  <c r="M39" i="4"/>
  <c r="J39" i="4"/>
  <c r="G39" i="4"/>
  <c r="P38" i="4"/>
  <c r="M38" i="4"/>
  <c r="J38" i="4"/>
  <c r="G38" i="4"/>
  <c r="P37" i="4"/>
  <c r="M37" i="4"/>
  <c r="J37" i="4"/>
  <c r="G37" i="4"/>
  <c r="P36" i="4"/>
  <c r="M36" i="4"/>
  <c r="J36" i="4"/>
  <c r="G36" i="4"/>
  <c r="P35" i="4"/>
  <c r="M35" i="4"/>
  <c r="J35" i="4"/>
  <c r="G35" i="4"/>
  <c r="P34" i="4"/>
  <c r="M34" i="4"/>
  <c r="J34" i="4"/>
  <c r="G34" i="4"/>
  <c r="P33" i="4"/>
  <c r="M33" i="4"/>
  <c r="J33" i="4"/>
  <c r="G33" i="4"/>
  <c r="P32" i="4"/>
  <c r="M32" i="4"/>
  <c r="J32" i="4"/>
  <c r="G32" i="4"/>
  <c r="P31" i="4"/>
  <c r="M31" i="4"/>
  <c r="J31" i="4"/>
  <c r="G31" i="4"/>
  <c r="P30" i="4"/>
  <c r="M30" i="4"/>
  <c r="J30" i="4"/>
  <c r="G30" i="4"/>
  <c r="P29" i="4"/>
  <c r="M29" i="4"/>
  <c r="J29" i="4"/>
  <c r="G29" i="4"/>
  <c r="P28" i="4"/>
  <c r="M28" i="4"/>
  <c r="J28" i="4"/>
  <c r="G28" i="4"/>
  <c r="P27" i="4"/>
  <c r="M27" i="4"/>
  <c r="J27" i="4"/>
  <c r="G27" i="4"/>
  <c r="P26" i="4"/>
  <c r="M26" i="4"/>
  <c r="J26" i="4"/>
  <c r="G26" i="4"/>
  <c r="P25" i="4"/>
  <c r="M25" i="4"/>
  <c r="J25" i="4"/>
  <c r="G25" i="4"/>
  <c r="P24" i="4"/>
  <c r="M24" i="4"/>
  <c r="J24" i="4"/>
  <c r="G24" i="4"/>
  <c r="P23" i="4"/>
  <c r="M23" i="4"/>
  <c r="J23" i="4"/>
  <c r="G23" i="4"/>
  <c r="P22" i="4"/>
  <c r="M22" i="4"/>
  <c r="J22" i="4"/>
  <c r="G22" i="4"/>
  <c r="P21" i="4"/>
  <c r="M21" i="4"/>
  <c r="J21" i="4"/>
  <c r="G21" i="4"/>
  <c r="P20" i="4"/>
  <c r="M20" i="4"/>
  <c r="J20" i="4"/>
  <c r="G20" i="4"/>
  <c r="P19" i="4"/>
  <c r="M19" i="4"/>
  <c r="J19" i="4"/>
  <c r="G19" i="4"/>
  <c r="P18" i="4"/>
  <c r="M18" i="4"/>
  <c r="J18" i="4"/>
  <c r="G18" i="4"/>
  <c r="P17" i="4"/>
  <c r="M17" i="4"/>
  <c r="J17" i="4"/>
  <c r="G17" i="4"/>
  <c r="P16" i="4"/>
  <c r="M16" i="4"/>
  <c r="J16" i="4"/>
  <c r="G16" i="4"/>
  <c r="P15" i="4"/>
  <c r="M15" i="4"/>
  <c r="J15" i="4"/>
  <c r="G15" i="4"/>
  <c r="P14" i="4"/>
  <c r="M14" i="4"/>
  <c r="J14" i="4"/>
  <c r="G14" i="4"/>
  <c r="P13" i="4"/>
  <c r="M13" i="4"/>
  <c r="J13" i="4"/>
  <c r="G13" i="4"/>
  <c r="P12" i="4"/>
  <c r="M12" i="4"/>
  <c r="J12" i="4"/>
  <c r="G12" i="4"/>
  <c r="P11" i="4"/>
  <c r="M11" i="4"/>
  <c r="J11" i="4"/>
  <c r="G11" i="4"/>
  <c r="P10" i="4"/>
  <c r="M10" i="4"/>
  <c r="J10" i="4"/>
  <c r="G10" i="4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G32" i="3"/>
  <c r="E32" i="3"/>
  <c r="G31" i="3"/>
  <c r="E31" i="3"/>
  <c r="J30" i="3"/>
  <c r="G30" i="3"/>
  <c r="E30" i="3"/>
  <c r="G29" i="3"/>
  <c r="E29" i="3"/>
  <c r="G28" i="3"/>
  <c r="E28" i="3"/>
  <c r="J28" i="3" s="1"/>
  <c r="E27" i="3"/>
  <c r="J27" i="3" s="1"/>
  <c r="G26" i="3"/>
  <c r="J26" i="3" s="1"/>
  <c r="E26" i="3"/>
  <c r="G25" i="3"/>
  <c r="E25" i="3"/>
  <c r="G24" i="3"/>
  <c r="E24" i="3"/>
  <c r="J23" i="3"/>
  <c r="E23" i="3"/>
  <c r="G22" i="3"/>
  <c r="E22" i="3"/>
  <c r="E21" i="3"/>
  <c r="J21" i="3" s="1"/>
  <c r="G20" i="3"/>
  <c r="E20" i="3"/>
  <c r="E19" i="3"/>
  <c r="J19" i="3" s="1"/>
  <c r="G18" i="3"/>
  <c r="E18" i="3"/>
  <c r="J18" i="3" s="1"/>
  <c r="E17" i="3"/>
  <c r="J17" i="3" s="1"/>
  <c r="G16" i="3"/>
  <c r="E16" i="3"/>
  <c r="J15" i="3"/>
  <c r="G14" i="3"/>
  <c r="E14" i="3"/>
  <c r="J14" i="3" s="1"/>
  <c r="G13" i="3"/>
  <c r="J13" i="3" s="1"/>
  <c r="E13" i="3"/>
  <c r="G12" i="3"/>
  <c r="J12" i="3" s="1"/>
  <c r="E12" i="3"/>
  <c r="G11" i="3"/>
  <c r="E11" i="3"/>
  <c r="E10" i="3"/>
  <c r="J10" i="3" s="1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16" i="3" l="1"/>
  <c r="J20" i="3"/>
  <c r="J25" i="3"/>
  <c r="J29" i="3"/>
  <c r="J31" i="3"/>
  <c r="J11" i="3"/>
  <c r="J22" i="3"/>
  <c r="J24" i="3"/>
  <c r="J32" i="3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1" i="1"/>
  <c r="J12" i="1"/>
  <c r="J13" i="1"/>
  <c r="J10" i="1"/>
</calcChain>
</file>

<file path=xl/sharedStrings.xml><?xml version="1.0" encoding="utf-8"?>
<sst xmlns="http://schemas.openxmlformats.org/spreadsheetml/2006/main" count="594" uniqueCount="239">
  <si>
    <t>FEDERACION COLOMBIANA DE PATINAJE</t>
  </si>
  <si>
    <t>COMISION NACIONAL DE HOCKEY PATIN</t>
  </si>
  <si>
    <t>EVALUACION DE HABILIDADES TÉCNICAS INDIVIDUALES - ARQUEROS CATEGORIAS MENORES</t>
  </si>
  <si>
    <t>CATEGORIA:</t>
  </si>
  <si>
    <t>PRUEBA:</t>
  </si>
  <si>
    <t>EVENTO:</t>
  </si>
  <si>
    <t>LIGA:</t>
  </si>
  <si>
    <t>FECHA:</t>
  </si>
  <si>
    <t>EVALUADORES:</t>
  </si>
  <si>
    <t>ARBITROS:</t>
  </si>
  <si>
    <t>N°</t>
  </si>
  <si>
    <t>N° CAMISETA</t>
  </si>
  <si>
    <t>CLUB</t>
  </si>
  <si>
    <t>NOMBRE</t>
  </si>
  <si>
    <t>EVALUACION PRUEBA 1</t>
  </si>
  <si>
    <t>EVALUACION PRUEBA 2</t>
  </si>
  <si>
    <t>EVALUACION PRUEBA 3</t>
  </si>
  <si>
    <t>EVALUACION PRUEBA 4</t>
  </si>
  <si>
    <t>EVALUACION PRUEBA 5</t>
  </si>
  <si>
    <t>TOTAL</t>
  </si>
  <si>
    <t>REAL HOCKEY CLUB</t>
  </si>
  <si>
    <t>ISABEL OCHOA</t>
  </si>
  <si>
    <t>MIGUEL OCHOA</t>
  </si>
  <si>
    <t>SAMUEL AGUILAR</t>
  </si>
  <si>
    <t>CORAZONISTA BOGOTA</t>
  </si>
  <si>
    <t>ESTEBAN LEURO</t>
  </si>
  <si>
    <t>FIRMAS:</t>
  </si>
  <si>
    <t>CORAZONISTA ANTIOQUIA</t>
  </si>
  <si>
    <t>MINI</t>
  </si>
  <si>
    <t>PREINFANTIL</t>
  </si>
  <si>
    <t>2DO FESTIVAL ESCUELAS Y MENORES</t>
  </si>
  <si>
    <t>LUNA</t>
  </si>
  <si>
    <t>SAMUEL GARRIDO</t>
  </si>
  <si>
    <t>CUZAMBA</t>
  </si>
  <si>
    <t>VANESSA BUSTAMANTE</t>
  </si>
  <si>
    <t>MIGUEL ANGEL VASQUEZ</t>
  </si>
  <si>
    <t>INTERNACIONAL</t>
  </si>
  <si>
    <t>DANIEL MEJIA</t>
  </si>
  <si>
    <t>EVALUACION DE HABILIDADES TÉCNICAS INDIVIDUALES - JUGADORES CATEGORIAS MENORES</t>
  </si>
  <si>
    <t>PRINCIPIANTES</t>
  </si>
  <si>
    <t>EVALAUCION CUALIFICATIVA 0 A 100</t>
  </si>
  <si>
    <t>FALTAS              X3</t>
  </si>
  <si>
    <t>TIEMPO EN SEGUNDOS</t>
  </si>
  <si>
    <t>GOL                   X5</t>
  </si>
  <si>
    <t>GOL       ELEVADO        X10</t>
  </si>
  <si>
    <t>CORAZONISTA ATLANTICO</t>
  </si>
  <si>
    <t>Carlos Buitrago</t>
  </si>
  <si>
    <t>ANGELO GARCIA</t>
  </si>
  <si>
    <t>SAMUEL ALZAMORA</t>
  </si>
  <si>
    <t>BRINKER MUNDO FELIZ NEGRO</t>
  </si>
  <si>
    <t>JESÚS HERNÁNDEZ</t>
  </si>
  <si>
    <t>GERMAN GONZALEZ</t>
  </si>
  <si>
    <t>Andrés San Juan</t>
  </si>
  <si>
    <t>SOLO PRESENTO UNA PRUEBA</t>
  </si>
  <si>
    <t>STIVEN HERNÁNDEZ</t>
  </si>
  <si>
    <t>BRINKER MUNDO FELIZ VERDE</t>
  </si>
  <si>
    <t>MILAGRO DE LA ROSA</t>
  </si>
  <si>
    <t>BRINKER MUNDO FELIZ</t>
  </si>
  <si>
    <t>LAKSHIMY MORA</t>
  </si>
  <si>
    <t>GABRIELA BERMÚDEZ PORTO</t>
  </si>
  <si>
    <t>GREIDYS MADRID</t>
  </si>
  <si>
    <t>Alejandro Viñas</t>
  </si>
  <si>
    <t>NATALY MADRID</t>
  </si>
  <si>
    <t>SARA ALGARÍN GARZÓN</t>
  </si>
  <si>
    <t>BRINKER MUNDO FELIZ NARANJA</t>
  </si>
  <si>
    <t>YESSIER GARCÍA</t>
  </si>
  <si>
    <t>ISABELLA GUERRA</t>
  </si>
  <si>
    <t>MATÍAS HURDA CERVANTES</t>
  </si>
  <si>
    <t>EMANUEL HURDA CERVANTES</t>
  </si>
  <si>
    <t>Juan Diego Buitrago</t>
  </si>
  <si>
    <t>BRYANA RODRÍGUEZ</t>
  </si>
  <si>
    <t>MARÍA ROJAS</t>
  </si>
  <si>
    <t>ASLY MUÑOZ</t>
  </si>
  <si>
    <t>ANTONELLA GIL</t>
  </si>
  <si>
    <t>BRINKER LA PAZ NARANJA</t>
  </si>
  <si>
    <t>ÁNGEL ANDRÉS HERRERA ACOSTA</t>
  </si>
  <si>
    <t>NO PRESENTARON PRUEBAS</t>
  </si>
  <si>
    <t>ESTEBAN AGUILAR SOLÓRZANO</t>
  </si>
  <si>
    <t>FELIPE LUGO RODRÍGUEZ</t>
  </si>
  <si>
    <t>SNAILYN CORONADO HERRERA</t>
  </si>
  <si>
    <t>KEYLER MENDOZA ALMANZA</t>
  </si>
  <si>
    <t>SAMARY GOENAGA PATIÑO</t>
  </si>
  <si>
    <t>BRINKER LA PAZ VERDE</t>
  </si>
  <si>
    <t>EVA SANDRY PIMIENTA</t>
  </si>
  <si>
    <t>ELIZABETH  HENRÍQUEZ</t>
  </si>
  <si>
    <t>GABRIELA SERRANO</t>
  </si>
  <si>
    <t>SHEILA SOFÍA BAUTISTA</t>
  </si>
  <si>
    <t>YAIRIS FONTALVO PONCE</t>
  </si>
  <si>
    <t>LAUREN GONZÁLEZ</t>
  </si>
  <si>
    <t>BRINKER LA PAZ NEGRO</t>
  </si>
  <si>
    <t>RAFAEL ÁNGEL RUÍZ MARTÍNEZ</t>
  </si>
  <si>
    <t>JOSMAR JERAÚL MANOTA PÉREZ</t>
  </si>
  <si>
    <t>SEBASTIÁN CANTILLO</t>
  </si>
  <si>
    <t>SOFÍA ZAMBRANO</t>
  </si>
  <si>
    <t>SANTIAGO SANJUANERO NAVARRO</t>
  </si>
  <si>
    <t>EMELY PASTRANA</t>
  </si>
  <si>
    <t>LAURY MADRID</t>
  </si>
  <si>
    <t>CIELO GUERRA</t>
  </si>
  <si>
    <t>VALENTINA SANDOVAL</t>
  </si>
  <si>
    <t>SHADIA CUENTAS</t>
  </si>
  <si>
    <t>Federic Robinson</t>
  </si>
  <si>
    <t>Diego De La Cruz</t>
  </si>
  <si>
    <t>Matías Gaviria</t>
  </si>
  <si>
    <t xml:space="preserve">Samuel González </t>
  </si>
  <si>
    <t>MARIANA ÁLVAREZ CASTRO</t>
  </si>
  <si>
    <t>Simón Alzate Zapata</t>
  </si>
  <si>
    <t>SAMUEL DAVID LADINO CASTELLANOS</t>
  </si>
  <si>
    <t>HURACANES</t>
  </si>
  <si>
    <t>ISABELLA CASTAÑO VIVAS</t>
  </si>
  <si>
    <t>Luciana Martinez Carranza</t>
  </si>
  <si>
    <t xml:space="preserve">Sebastian Caballero Perez </t>
  </si>
  <si>
    <t>CASTRO PINEDA, SAMUEL</t>
  </si>
  <si>
    <t>Juan Miguel Gómez Colorado</t>
  </si>
  <si>
    <t xml:space="preserve">JUAN FELIPE CHARA AGUDELO </t>
  </si>
  <si>
    <t>Tomas Carvalho Diaz</t>
  </si>
  <si>
    <t>Miguel Angel Arcila (P)</t>
  </si>
  <si>
    <t>Sergio Guerra</t>
  </si>
  <si>
    <t>Luis José De León</t>
  </si>
  <si>
    <t>Matías Barandica</t>
  </si>
  <si>
    <t>SABANETA</t>
  </si>
  <si>
    <t>Arturo Pérez Quiroz</t>
  </si>
  <si>
    <t>SUPER PATIN</t>
  </si>
  <si>
    <t>Maximiliano Orozco Cano</t>
  </si>
  <si>
    <t>Mateo Londoño Churque</t>
  </si>
  <si>
    <t>ROMERO RODRÍGUEZ EMILIO JOSÉ</t>
  </si>
  <si>
    <t>Josué Julio Patiño</t>
  </si>
  <si>
    <t>Juan José Rojo Arroyo</t>
  </si>
  <si>
    <t>María Camilla Echavarria Aristizabal</t>
  </si>
  <si>
    <t>Juan Camilo Gomez Medina</t>
  </si>
  <si>
    <t>Alejandro Salcedo</t>
  </si>
  <si>
    <t>DANIEL YAHA MEJIA DIAZ (P)</t>
  </si>
  <si>
    <t>una sola prueba</t>
  </si>
  <si>
    <t>Isabela Cortés Correa</t>
  </si>
  <si>
    <t>BERNAL ROJAS, TOMAS SANTIAGO</t>
  </si>
  <si>
    <t>Matias Castaño</t>
  </si>
  <si>
    <t>FIORELA MARÍN HENRÍQUEZ</t>
  </si>
  <si>
    <t xml:space="preserve">SAMUEL MEJIA LOPEZ </t>
  </si>
  <si>
    <t>JUAN FELIPE CIFUENTES GONZALEZ</t>
  </si>
  <si>
    <t>VALERIA BUSTAMANTE ESCOLAR</t>
  </si>
  <si>
    <t xml:space="preserve">Esteban Mesa Ramirez </t>
  </si>
  <si>
    <t>Antonia Gomez</t>
  </si>
  <si>
    <t>José Manuel Viñas</t>
  </si>
  <si>
    <t>Mathias Castillo</t>
  </si>
  <si>
    <t>Emilio Miranda Hurtado</t>
  </si>
  <si>
    <t>Santiago Arias</t>
  </si>
  <si>
    <t>Jerónimo Gutiérrez Hernández</t>
  </si>
  <si>
    <t>Federico Sierra Saldarriaga</t>
  </si>
  <si>
    <t>IGNACIO JOSE HURTADO ZERPA</t>
  </si>
  <si>
    <t>Federico Quintero Daza</t>
  </si>
  <si>
    <t>Nicolás Bautista Villarreal</t>
  </si>
  <si>
    <t>Josue Osorio Agudelo</t>
  </si>
  <si>
    <t>Emanuel Sepulveda</t>
  </si>
  <si>
    <t>ALEJANDRA BLANCO CASTILLO</t>
  </si>
  <si>
    <t>MARIANA ALGARÍN GARZÓN</t>
  </si>
  <si>
    <t>HERNANDEZ CAMACHO, JOSÉ ALEJANDRO</t>
  </si>
  <si>
    <t>MONTAÑA SILVA, ISABELLA</t>
  </si>
  <si>
    <t>BAUTISTA GONZÁLEZ, SOFIA</t>
  </si>
  <si>
    <t>POVEDA MONTOYA, JUAN DIEGO</t>
  </si>
  <si>
    <t>GONZALEZ LOPEZ, EMMANUEL</t>
  </si>
  <si>
    <t>LEURO CARDENAS, ESTEBAN (P)</t>
  </si>
  <si>
    <t>Samuel Guarín Buitrago (P)</t>
  </si>
  <si>
    <t>Jeronimo Muñoz Yepez</t>
  </si>
  <si>
    <t>Samuel David Garrido Romero (P)</t>
  </si>
  <si>
    <t>Valentina Cano Restrepo</t>
  </si>
  <si>
    <t>Miguel Barón Rendón</t>
  </si>
  <si>
    <t>Carolina Nieto Moreno</t>
  </si>
  <si>
    <t>VANESSA BUSTAMANTE ESCOLAR</t>
  </si>
  <si>
    <t>MARIA KAMILA PELAEZ GONZALEZ</t>
  </si>
  <si>
    <t>SARA SOFIA AVILA ROJAS</t>
  </si>
  <si>
    <t>ANA SOFIA GUTIERREZ SARMIENTO</t>
  </si>
  <si>
    <t>EMILIO GIRALDO ALDANA</t>
  </si>
  <si>
    <t>MAURICIO MOGOLLON TORO</t>
  </si>
  <si>
    <t>INICIACION</t>
  </si>
  <si>
    <t>Lorenzo Mejía Martínez</t>
  </si>
  <si>
    <t>ISABELLA DIAZ LOPEZ</t>
  </si>
  <si>
    <t>Juan Martín Alzate Crespo</t>
  </si>
  <si>
    <t>Daniel Taborda Toro</t>
  </si>
  <si>
    <t>Salomón Betancur Isaza</t>
  </si>
  <si>
    <t>ORION</t>
  </si>
  <si>
    <t>ANA MARIA NOREÑA</t>
  </si>
  <si>
    <t>GABRIELA LOZANO</t>
  </si>
  <si>
    <t>SHAEL OROZCO</t>
  </si>
  <si>
    <t>ARIANA LARA</t>
  </si>
  <si>
    <t>TIFFANY ZAMORA</t>
  </si>
  <si>
    <t>BRINKER LA PAZ</t>
  </si>
  <si>
    <t>NAELA SOFÍA DEL TORO PLAZA</t>
  </si>
  <si>
    <t>EMANUEL DAVID NUÑEZ MÁRQUEZ</t>
  </si>
  <si>
    <t>JEISY ANNELE VARGAS VEGA</t>
  </si>
  <si>
    <t>NAYLETH SOFÍA CELIN CONTRERAS</t>
  </si>
  <si>
    <t>EMILY SOFÍA GONZÁLEZ VESGA</t>
  </si>
  <si>
    <t>YEILIN BADILLO</t>
  </si>
  <si>
    <t>YORBELIS MARTÍNEZ</t>
  </si>
  <si>
    <t>Juan Felipe Meriño Vergara</t>
  </si>
  <si>
    <t>Miguel Angel Castaño Colorado</t>
  </si>
  <si>
    <t>EMILIO GIRALDO</t>
  </si>
  <si>
    <t>SARA SOFIA AGUILAR</t>
  </si>
  <si>
    <t>MARIA CAMILA PELAEZ</t>
  </si>
  <si>
    <t>Andrés David Agredo Aponte</t>
  </si>
  <si>
    <t>ANA SOFIA GUTIERREZ</t>
  </si>
  <si>
    <t>María Fernanda Ardila Pemberty</t>
  </si>
  <si>
    <t>Isaac Álzate Montoya</t>
  </si>
  <si>
    <t>VILLANUEVA RODRIGUEZ, SAMUEL</t>
  </si>
  <si>
    <t>Kostas Coy Alvarez</t>
  </si>
  <si>
    <t>VANEGAS GIL, LAURA SOFIA</t>
  </si>
  <si>
    <t>MATIAS BARANDICA</t>
  </si>
  <si>
    <t>SOLO PRESENTARON UNA PRUEBA</t>
  </si>
  <si>
    <t>ALEJANDRO GALINDO</t>
  </si>
  <si>
    <t xml:space="preserve">Alfredo González </t>
  </si>
  <si>
    <t>NO PRESENTARON PRUEBA</t>
  </si>
  <si>
    <t>Miguel Ochoa Martinez (P)</t>
  </si>
  <si>
    <t>Isabel Ochoa Martinez (P)</t>
  </si>
  <si>
    <t>Emmanuel Sepulveda Chica</t>
  </si>
  <si>
    <t xml:space="preserve">Martin Zuluaga </t>
  </si>
  <si>
    <t>Paulina Acevedo Bolívar</t>
  </si>
  <si>
    <t>RHINOS</t>
  </si>
  <si>
    <t>LINA CANO</t>
  </si>
  <si>
    <t>Aaron Ruiz Otálora</t>
  </si>
  <si>
    <t xml:space="preserve">Juan jose Giraldo Gomez </t>
  </si>
  <si>
    <t>MAURICIO MOGOLLON</t>
  </si>
  <si>
    <t xml:space="preserve">Simon Estarita Diaz </t>
  </si>
  <si>
    <t>Esteban Pacheco Sanchez</t>
  </si>
  <si>
    <t xml:space="preserve">Andrés Duarte </t>
  </si>
  <si>
    <t>Martín Rivera Gutiérrez</t>
  </si>
  <si>
    <t>SALOME GOMEZ</t>
  </si>
  <si>
    <t>Santiago Andrés Garrido Romero</t>
  </si>
  <si>
    <t>DÍAZ CASTAÑEDA, MARTÍN ANDRÉS</t>
  </si>
  <si>
    <t>PRECIGA TORO, GREGORY</t>
  </si>
  <si>
    <t xml:space="preserve">Juan Miguel Saldarriaga Diaz </t>
  </si>
  <si>
    <t>Alejandro Hernández Gómez</t>
  </si>
  <si>
    <t>Alejandro Garcés Palacios</t>
  </si>
  <si>
    <t>Sebastián Deluque</t>
  </si>
  <si>
    <t>Santiago Rojo Arroyo</t>
  </si>
  <si>
    <t>Gonzalo Pérez Quiroz</t>
  </si>
  <si>
    <t>Martín Hortua Zapata</t>
  </si>
  <si>
    <t>Matías Alejandro Castellanos Muñoz</t>
  </si>
  <si>
    <t>Sebastian Cardona Q</t>
  </si>
  <si>
    <t>Aileen Arana Gutiérrez</t>
  </si>
  <si>
    <t>Celeste Álzate Zapata</t>
  </si>
  <si>
    <t>Juan sebastian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</si>
</sst>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4" xfId="0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3" borderId="3" xfId="1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A18A77CB-8720-4614-AD78-640776E888C5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106681</xdr:rowOff>
    </xdr:from>
    <xdr:to>
      <xdr:col>8</xdr:col>
      <xdr:colOff>92201</xdr:colOff>
      <xdr:row>2</xdr:row>
      <xdr:rowOff>243841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66EAB3-2635-41AC-81DA-9A43CE50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9220" y="106681"/>
          <a:ext cx="648461" cy="701040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0</xdr:row>
      <xdr:rowOff>68580</xdr:rowOff>
    </xdr:from>
    <xdr:to>
      <xdr:col>2</xdr:col>
      <xdr:colOff>1805940</xdr:colOff>
      <xdr:row>2</xdr:row>
      <xdr:rowOff>238228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2943FF-7B6C-489B-A24C-BD2F1B016F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379" b="14828"/>
        <a:stretch/>
      </xdr:blipFill>
      <xdr:spPr>
        <a:xfrm>
          <a:off x="411479" y="68580"/>
          <a:ext cx="2400301" cy="733528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0</xdr:row>
      <xdr:rowOff>80124</xdr:rowOff>
    </xdr:from>
    <xdr:to>
      <xdr:col>9</xdr:col>
      <xdr:colOff>3809</xdr:colOff>
      <xdr:row>2</xdr:row>
      <xdr:rowOff>219213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C92E23-7F1B-40D7-9DFA-254CF68F5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2180" y="80124"/>
          <a:ext cx="674369" cy="702969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0</xdr:row>
      <xdr:rowOff>167641</xdr:rowOff>
    </xdr:from>
    <xdr:to>
      <xdr:col>9</xdr:col>
      <xdr:colOff>619290</xdr:colOff>
      <xdr:row>2</xdr:row>
      <xdr:rowOff>223782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BF6EC1-5CF4-44C4-99D0-B29B024C5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29900" y="167641"/>
          <a:ext cx="482130" cy="620021"/>
        </a:xfrm>
        <a:prstGeom prst="rect">
          <a:avLst/>
        </a:prstGeom>
      </xdr:spPr>
    </xdr:pic>
    <xdr:clientData/>
  </xdr:twoCellAnchor>
  <xdr:oneCellAnchor>
    <xdr:from>
      <xdr:col>3</xdr:col>
      <xdr:colOff>295275</xdr:colOff>
      <xdr:row>22</xdr:row>
      <xdr:rowOff>0</xdr:rowOff>
    </xdr:from>
    <xdr:ext cx="304800" cy="304800"/>
    <xdr:sp macro="" textlink="">
      <xdr:nvSpPr>
        <xdr:cNvPr id="6" name="AutoShape 1" descr="Por favor al certificado le puedes anexar mi nombre: GUSTAVO ADOLFO COLORADO ROLDAN CC 71.332.453 como entrenador">
          <a:extLst>
            <a:ext uri="{FF2B5EF4-FFF2-40B4-BE49-F238E27FC236}">
              <a16:creationId xmlns:a16="http://schemas.microsoft.com/office/drawing/2014/main" id="{5B919862-660A-4891-85C0-6DFF0C27E710}"/>
            </a:ext>
          </a:extLst>
        </xdr:cNvPr>
        <xdr:cNvSpPr>
          <a:spLocks noChangeAspect="1" noChangeArrowheads="1"/>
        </xdr:cNvSpPr>
      </xdr:nvSpPr>
      <xdr:spPr bwMode="auto">
        <a:xfrm>
          <a:off x="3503295" y="468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106680</xdr:rowOff>
    </xdr:from>
    <xdr:to>
      <xdr:col>8</xdr:col>
      <xdr:colOff>92201</xdr:colOff>
      <xdr:row>2</xdr:row>
      <xdr:rowOff>245603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569A04-C1A6-4F7D-9777-CF731C35C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9220" y="106680"/>
          <a:ext cx="648461" cy="702803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0</xdr:row>
      <xdr:rowOff>68579</xdr:rowOff>
    </xdr:from>
    <xdr:to>
      <xdr:col>2</xdr:col>
      <xdr:colOff>1805940</xdr:colOff>
      <xdr:row>2</xdr:row>
      <xdr:rowOff>240072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E1A6CF-82C2-4497-8AFC-20FE10A3B0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379" b="14828"/>
        <a:stretch/>
      </xdr:blipFill>
      <xdr:spPr>
        <a:xfrm>
          <a:off x="411479" y="68579"/>
          <a:ext cx="2400301" cy="735373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0</xdr:row>
      <xdr:rowOff>80125</xdr:rowOff>
    </xdr:from>
    <xdr:to>
      <xdr:col>9</xdr:col>
      <xdr:colOff>3809</xdr:colOff>
      <xdr:row>2</xdr:row>
      <xdr:rowOff>220981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AA860D-2D56-4E82-BCAF-1CD541846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2180" y="80125"/>
          <a:ext cx="674369" cy="704736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0</xdr:row>
      <xdr:rowOff>167641</xdr:rowOff>
    </xdr:from>
    <xdr:to>
      <xdr:col>9</xdr:col>
      <xdr:colOff>619290</xdr:colOff>
      <xdr:row>2</xdr:row>
      <xdr:rowOff>225340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9A60A96-5F59-40A1-B966-B693EE181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29900" y="167641"/>
          <a:ext cx="482130" cy="621579"/>
        </a:xfrm>
        <a:prstGeom prst="rect">
          <a:avLst/>
        </a:prstGeom>
      </xdr:spPr>
    </xdr:pic>
    <xdr:clientData/>
  </xdr:twoCellAnchor>
  <xdr:oneCellAnchor>
    <xdr:from>
      <xdr:col>3</xdr:col>
      <xdr:colOff>295275</xdr:colOff>
      <xdr:row>35</xdr:row>
      <xdr:rowOff>0</xdr:rowOff>
    </xdr:from>
    <xdr:ext cx="304800" cy="304800"/>
    <xdr:sp macro="" textlink="">
      <xdr:nvSpPr>
        <xdr:cNvPr id="6" name="AutoShape 1" descr="Por favor al certificado le puedes anexar mi nombre: GUSTAVO ADOLFO COLORADO ROLDAN CC 71.332.453 como entrenador">
          <a:extLst>
            <a:ext uri="{FF2B5EF4-FFF2-40B4-BE49-F238E27FC236}">
              <a16:creationId xmlns:a16="http://schemas.microsoft.com/office/drawing/2014/main" id="{6460F29A-7ACA-4A37-8232-E0E2D0A294EF}"/>
            </a:ext>
          </a:extLst>
        </xdr:cNvPr>
        <xdr:cNvSpPr>
          <a:spLocks noChangeAspect="1" noChangeArrowheads="1"/>
        </xdr:cNvSpPr>
      </xdr:nvSpPr>
      <xdr:spPr bwMode="auto">
        <a:xfrm>
          <a:off x="3503295" y="7063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106680</xdr:rowOff>
    </xdr:from>
    <xdr:to>
      <xdr:col>8</xdr:col>
      <xdr:colOff>92201</xdr:colOff>
      <xdr:row>3</xdr:row>
      <xdr:rowOff>91099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BEB38-9F6B-4A94-A1E6-111AA71B5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9220" y="106680"/>
          <a:ext cx="648461" cy="731179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0</xdr:row>
      <xdr:rowOff>68579</xdr:rowOff>
    </xdr:from>
    <xdr:to>
      <xdr:col>2</xdr:col>
      <xdr:colOff>1805940</xdr:colOff>
      <xdr:row>3</xdr:row>
      <xdr:rowOff>91474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DC20EF-3980-4937-AACD-33CC6A4C0B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379" b="14828"/>
        <a:stretch/>
      </xdr:blipFill>
      <xdr:spPr>
        <a:xfrm>
          <a:off x="411479" y="68579"/>
          <a:ext cx="2400301" cy="769655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0</xdr:row>
      <xdr:rowOff>80124</xdr:rowOff>
    </xdr:from>
    <xdr:to>
      <xdr:col>9</xdr:col>
      <xdr:colOff>3809</xdr:colOff>
      <xdr:row>3</xdr:row>
      <xdr:rowOff>66827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15A01B-2EC9-41FD-93F6-E127750CD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2180" y="80124"/>
          <a:ext cx="674369" cy="733463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0</xdr:row>
      <xdr:rowOff>167641</xdr:rowOff>
    </xdr:from>
    <xdr:to>
      <xdr:col>9</xdr:col>
      <xdr:colOff>619290</xdr:colOff>
      <xdr:row>3</xdr:row>
      <xdr:rowOff>56109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11AE6D-C11B-498D-8C28-E6D7ACFD6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29900" y="167641"/>
          <a:ext cx="482130" cy="635228"/>
        </a:xfrm>
        <a:prstGeom prst="rect">
          <a:avLst/>
        </a:prstGeom>
      </xdr:spPr>
    </xdr:pic>
    <xdr:clientData/>
  </xdr:twoCellAnchor>
  <xdr:oneCellAnchor>
    <xdr:from>
      <xdr:col>3</xdr:col>
      <xdr:colOff>295275</xdr:colOff>
      <xdr:row>62</xdr:row>
      <xdr:rowOff>0</xdr:rowOff>
    </xdr:from>
    <xdr:ext cx="304800" cy="304800"/>
    <xdr:sp macro="" textlink="">
      <xdr:nvSpPr>
        <xdr:cNvPr id="6" name="AutoShape 1" descr="Por favor al certificado le puedes anexar mi nombre: GUSTAVO ADOLFO COLORADO ROLDAN CC 71.332.453 como entrenador">
          <a:extLst>
            <a:ext uri="{FF2B5EF4-FFF2-40B4-BE49-F238E27FC236}">
              <a16:creationId xmlns:a16="http://schemas.microsoft.com/office/drawing/2014/main" id="{045E8906-6CA4-4C54-9CAC-5FFA328708B6}"/>
            </a:ext>
          </a:extLst>
        </xdr:cNvPr>
        <xdr:cNvSpPr>
          <a:spLocks noChangeAspect="1" noChangeArrowheads="1"/>
        </xdr:cNvSpPr>
      </xdr:nvSpPr>
      <xdr:spPr bwMode="auto">
        <a:xfrm>
          <a:off x="3503295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106680</xdr:rowOff>
    </xdr:from>
    <xdr:to>
      <xdr:col>14</xdr:col>
      <xdr:colOff>92201</xdr:colOff>
      <xdr:row>3</xdr:row>
      <xdr:rowOff>91099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3CEBD-EDE4-41D8-AB80-850D7DCF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9220" y="106680"/>
          <a:ext cx="648461" cy="73117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68579</xdr:rowOff>
    </xdr:from>
    <xdr:to>
      <xdr:col>2</xdr:col>
      <xdr:colOff>1539240</xdr:colOff>
      <xdr:row>3</xdr:row>
      <xdr:rowOff>91474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862104-A3F1-44FA-8D5F-648F203968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379" b="14828"/>
        <a:stretch/>
      </xdr:blipFill>
      <xdr:spPr>
        <a:xfrm>
          <a:off x="133349" y="68579"/>
          <a:ext cx="2411731" cy="769655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266700</xdr:colOff>
      <xdr:row>0</xdr:row>
      <xdr:rowOff>80124</xdr:rowOff>
    </xdr:from>
    <xdr:to>
      <xdr:col>15</xdr:col>
      <xdr:colOff>3809</xdr:colOff>
      <xdr:row>3</xdr:row>
      <xdr:rowOff>66827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6E09FB-63E8-4376-865D-82C09378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2180" y="80124"/>
          <a:ext cx="674369" cy="733463"/>
        </a:xfrm>
        <a:prstGeom prst="rect">
          <a:avLst/>
        </a:prstGeom>
      </xdr:spPr>
    </xdr:pic>
    <xdr:clientData/>
  </xdr:twoCellAnchor>
  <xdr:twoCellAnchor editAs="oneCell">
    <xdr:from>
      <xdr:col>15</xdr:col>
      <xdr:colOff>137160</xdr:colOff>
      <xdr:row>0</xdr:row>
      <xdr:rowOff>167641</xdr:rowOff>
    </xdr:from>
    <xdr:to>
      <xdr:col>15</xdr:col>
      <xdr:colOff>619290</xdr:colOff>
      <xdr:row>3</xdr:row>
      <xdr:rowOff>56109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E0A77-7433-4DE8-9C4F-A68D7027B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29900" y="167641"/>
          <a:ext cx="482130" cy="635228"/>
        </a:xfrm>
        <a:prstGeom prst="rect">
          <a:avLst/>
        </a:prstGeom>
      </xdr:spPr>
    </xdr:pic>
    <xdr:clientData/>
  </xdr:twoCellAnchor>
  <xdr:oneCellAnchor>
    <xdr:from>
      <xdr:col>3</xdr:col>
      <xdr:colOff>295275</xdr:colOff>
      <xdr:row>45</xdr:row>
      <xdr:rowOff>0</xdr:rowOff>
    </xdr:from>
    <xdr:ext cx="304800" cy="304800"/>
    <xdr:sp macro="" textlink="">
      <xdr:nvSpPr>
        <xdr:cNvPr id="6" name="AutoShape 1" descr="Por favor al certificado le puedes anexar mi nombre: GUSTAVO ADOLFO COLORADO ROLDAN CC 71.332.453 como entrenador">
          <a:extLst>
            <a:ext uri="{FF2B5EF4-FFF2-40B4-BE49-F238E27FC236}">
              <a16:creationId xmlns:a16="http://schemas.microsoft.com/office/drawing/2014/main" id="{7F382F60-BEE3-433A-8D7C-05062A61D514}"/>
            </a:ext>
          </a:extLst>
        </xdr:cNvPr>
        <xdr:cNvSpPr>
          <a:spLocks noChangeAspect="1" noChangeArrowheads="1"/>
        </xdr:cNvSpPr>
      </xdr:nvSpPr>
      <xdr:spPr bwMode="auto">
        <a:xfrm>
          <a:off x="3503295" y="8892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68579</xdr:rowOff>
    </xdr:from>
    <xdr:to>
      <xdr:col>2</xdr:col>
      <xdr:colOff>1805940</xdr:colOff>
      <xdr:row>2</xdr:row>
      <xdr:rowOff>205740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3318C-12D1-4A28-87A4-63F2283EDF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379" b="14828"/>
        <a:stretch/>
      </xdr:blipFill>
      <xdr:spPr>
        <a:xfrm>
          <a:off x="400049" y="68579"/>
          <a:ext cx="2377441" cy="689611"/>
        </a:xfrm>
        <a:prstGeom prst="rect">
          <a:avLst/>
        </a:prstGeom>
      </xdr:spPr>
    </xdr:pic>
    <xdr:clientData/>
  </xdr:twoCellAnchor>
  <xdr:twoCellAnchor editAs="oneCell">
    <xdr:from>
      <xdr:col>6</xdr:col>
      <xdr:colOff>845821</xdr:colOff>
      <xdr:row>0</xdr:row>
      <xdr:rowOff>68580</xdr:rowOff>
    </xdr:from>
    <xdr:to>
      <xdr:col>7</xdr:col>
      <xdr:colOff>708387</xdr:colOff>
      <xdr:row>3</xdr:row>
      <xdr:rowOff>4577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F651A4-4F66-418B-8CC3-DC05158E4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3921" y="68580"/>
          <a:ext cx="776966" cy="764672"/>
        </a:xfrm>
        <a:prstGeom prst="rect">
          <a:avLst/>
        </a:prstGeom>
      </xdr:spPr>
    </xdr:pic>
    <xdr:clientData/>
  </xdr:twoCellAnchor>
  <xdr:twoCellAnchor editAs="oneCell">
    <xdr:from>
      <xdr:col>7</xdr:col>
      <xdr:colOff>873466</xdr:colOff>
      <xdr:row>0</xdr:row>
      <xdr:rowOff>99060</xdr:rowOff>
    </xdr:from>
    <xdr:to>
      <xdr:col>8</xdr:col>
      <xdr:colOff>738599</xdr:colOff>
      <xdr:row>2</xdr:row>
      <xdr:rowOff>228600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507068-F25C-417F-AEAF-768D8AC87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5966" y="99060"/>
          <a:ext cx="779533" cy="681990"/>
        </a:xfrm>
        <a:prstGeom prst="rect">
          <a:avLst/>
        </a:prstGeom>
      </xdr:spPr>
    </xdr:pic>
    <xdr:clientData/>
  </xdr:twoCellAnchor>
  <xdr:twoCellAnchor editAs="oneCell">
    <xdr:from>
      <xdr:col>8</xdr:col>
      <xdr:colOff>845821</xdr:colOff>
      <xdr:row>0</xdr:row>
      <xdr:rowOff>147988</xdr:rowOff>
    </xdr:from>
    <xdr:to>
      <xdr:col>9</xdr:col>
      <xdr:colOff>789289</xdr:colOff>
      <xdr:row>2</xdr:row>
      <xdr:rowOff>236220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3E0452-BDEC-47D6-971C-9BC48D24A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32721" y="147988"/>
          <a:ext cx="857868" cy="6406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68580</xdr:rowOff>
    </xdr:from>
    <xdr:to>
      <xdr:col>2</xdr:col>
      <xdr:colOff>1805940</xdr:colOff>
      <xdr:row>2</xdr:row>
      <xdr:rowOff>142026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C1A2A1-AB49-4561-9DAF-DA87200A01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379" b="14828"/>
        <a:stretch/>
      </xdr:blipFill>
      <xdr:spPr>
        <a:xfrm>
          <a:off x="411479" y="68580"/>
          <a:ext cx="2400301" cy="637326"/>
        </a:xfrm>
        <a:prstGeom prst="rect">
          <a:avLst/>
        </a:prstGeom>
      </xdr:spPr>
    </xdr:pic>
    <xdr:clientData/>
  </xdr:twoCellAnchor>
  <xdr:twoCellAnchor editAs="oneCell">
    <xdr:from>
      <xdr:col>6</xdr:col>
      <xdr:colOff>845821</xdr:colOff>
      <xdr:row>0</xdr:row>
      <xdr:rowOff>68581</xdr:rowOff>
    </xdr:from>
    <xdr:to>
      <xdr:col>7</xdr:col>
      <xdr:colOff>708387</xdr:colOff>
      <xdr:row>2</xdr:row>
      <xdr:rowOff>193599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06DF1-98F6-45FC-9243-4B78B4187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7281" y="68581"/>
          <a:ext cx="799826" cy="688898"/>
        </a:xfrm>
        <a:prstGeom prst="rect">
          <a:avLst/>
        </a:prstGeom>
      </xdr:spPr>
    </xdr:pic>
    <xdr:clientData/>
  </xdr:twoCellAnchor>
  <xdr:twoCellAnchor editAs="oneCell">
    <xdr:from>
      <xdr:col>7</xdr:col>
      <xdr:colOff>873466</xdr:colOff>
      <xdr:row>0</xdr:row>
      <xdr:rowOff>99060</xdr:rowOff>
    </xdr:from>
    <xdr:to>
      <xdr:col>8</xdr:col>
      <xdr:colOff>738599</xdr:colOff>
      <xdr:row>2</xdr:row>
      <xdr:rowOff>167640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393B9D-424C-4905-81A9-1018C610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82186" y="99060"/>
          <a:ext cx="802393" cy="632460"/>
        </a:xfrm>
        <a:prstGeom prst="rect">
          <a:avLst/>
        </a:prstGeom>
      </xdr:spPr>
    </xdr:pic>
    <xdr:clientData/>
  </xdr:twoCellAnchor>
  <xdr:twoCellAnchor editAs="oneCell">
    <xdr:from>
      <xdr:col>8</xdr:col>
      <xdr:colOff>845821</xdr:colOff>
      <xdr:row>0</xdr:row>
      <xdr:rowOff>147988</xdr:rowOff>
    </xdr:from>
    <xdr:to>
      <xdr:col>9</xdr:col>
      <xdr:colOff>789289</xdr:colOff>
      <xdr:row>2</xdr:row>
      <xdr:rowOff>190194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CEF536E-9BA2-49E5-A4C9-BCC4B1378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91801" y="147988"/>
          <a:ext cx="880728" cy="606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3A0F-6F9D-4D21-96C7-C1F358B4D2AF}">
  <dimension ref="A1:J76"/>
  <sheetViews>
    <sheetView tabSelected="1" workbookViewId="0">
      <selection activeCell="F78" sqref="F78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5" width="13.6640625" style="3" customWidth="1"/>
    <col min="6" max="6" width="10.88671875" style="3" customWidth="1"/>
    <col min="7" max="9" width="13.6640625" style="3" customWidth="1"/>
    <col min="10" max="10" width="9.6640625" style="3" customWidth="1"/>
    <col min="11" max="16384" width="11.5546875" style="3"/>
  </cols>
  <sheetData>
    <row r="1" spans="1:10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2.2" customHeight="1" x14ac:dyDescent="0.3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3" t="s">
        <v>3</v>
      </c>
      <c r="B4" s="13"/>
      <c r="C4" s="14" t="s">
        <v>172</v>
      </c>
      <c r="D4" s="14"/>
      <c r="E4" s="2" t="s">
        <v>4</v>
      </c>
      <c r="F4" s="14"/>
      <c r="G4" s="14"/>
      <c r="H4" s="14"/>
      <c r="I4" s="14"/>
      <c r="J4" s="14"/>
    </row>
    <row r="5" spans="1:10" x14ac:dyDescent="0.3">
      <c r="A5" s="13" t="s">
        <v>5</v>
      </c>
      <c r="B5" s="13"/>
      <c r="C5" s="14" t="s">
        <v>30</v>
      </c>
      <c r="D5" s="14"/>
      <c r="E5" s="4" t="s">
        <v>6</v>
      </c>
      <c r="F5" s="15"/>
      <c r="G5" s="15"/>
      <c r="H5" s="2" t="s">
        <v>7</v>
      </c>
      <c r="I5" s="15"/>
      <c r="J5" s="15"/>
    </row>
    <row r="6" spans="1:10" x14ac:dyDescent="0.3">
      <c r="A6" s="13" t="s">
        <v>8</v>
      </c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5"/>
      <c r="B8" s="2"/>
      <c r="C8" s="2"/>
      <c r="D8" s="2"/>
      <c r="E8" s="2"/>
      <c r="F8" s="2"/>
      <c r="G8" s="2"/>
      <c r="H8" s="2"/>
      <c r="I8" s="2"/>
      <c r="J8" s="2"/>
    </row>
    <row r="9" spans="1:10" s="8" customFormat="1" ht="43.2" x14ac:dyDescent="0.3">
      <c r="A9" s="6" t="s">
        <v>10</v>
      </c>
      <c r="B9" s="7" t="s">
        <v>11</v>
      </c>
      <c r="C9" s="7" t="s">
        <v>12</v>
      </c>
      <c r="D9" s="7" t="s">
        <v>13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19</v>
      </c>
    </row>
    <row r="10" spans="1:10" x14ac:dyDescent="0.3">
      <c r="A10" s="9">
        <v>1</v>
      </c>
      <c r="B10" s="10"/>
      <c r="C10" s="12" t="s">
        <v>119</v>
      </c>
      <c r="D10" s="46" t="s">
        <v>173</v>
      </c>
      <c r="E10" s="12">
        <f>+(80+98)/2</f>
        <v>89</v>
      </c>
      <c r="F10" s="12">
        <v>0</v>
      </c>
      <c r="G10" s="12">
        <v>53</v>
      </c>
      <c r="H10" s="12">
        <v>1</v>
      </c>
      <c r="I10" s="12">
        <v>0</v>
      </c>
      <c r="J10" s="12">
        <f t="shared" ref="J10:J73" si="0">(E10)-((F10*3)+G10)+((H10*5)+(I10*10))</f>
        <v>41</v>
      </c>
    </row>
    <row r="11" spans="1:10" x14ac:dyDescent="0.3">
      <c r="A11" s="9">
        <v>2</v>
      </c>
      <c r="B11" s="10"/>
      <c r="C11" s="12" t="s">
        <v>107</v>
      </c>
      <c r="D11" s="22" t="s">
        <v>174</v>
      </c>
      <c r="E11" s="12">
        <f>+(90+80)/2</f>
        <v>85</v>
      </c>
      <c r="F11" s="12">
        <v>0</v>
      </c>
      <c r="G11" s="12">
        <v>53</v>
      </c>
      <c r="H11" s="12">
        <v>1</v>
      </c>
      <c r="I11" s="12">
        <v>0</v>
      </c>
      <c r="J11" s="12">
        <f t="shared" si="0"/>
        <v>37</v>
      </c>
    </row>
    <row r="12" spans="1:10" x14ac:dyDescent="0.3">
      <c r="A12" s="9">
        <v>3</v>
      </c>
      <c r="B12" s="10"/>
      <c r="C12" s="12" t="s">
        <v>119</v>
      </c>
      <c r="D12" s="46" t="s">
        <v>175</v>
      </c>
      <c r="E12" s="12">
        <f>+(70+70)/2</f>
        <v>70</v>
      </c>
      <c r="F12" s="12">
        <f>0+1</f>
        <v>1</v>
      </c>
      <c r="G12" s="12">
        <v>38</v>
      </c>
      <c r="H12" s="12">
        <v>1</v>
      </c>
      <c r="I12" s="12">
        <v>0</v>
      </c>
      <c r="J12" s="12">
        <f t="shared" si="0"/>
        <v>34</v>
      </c>
    </row>
    <row r="13" spans="1:10" x14ac:dyDescent="0.3">
      <c r="A13" s="9">
        <v>4</v>
      </c>
      <c r="B13" s="10"/>
      <c r="C13" s="12" t="s">
        <v>119</v>
      </c>
      <c r="D13" s="46" t="s">
        <v>176</v>
      </c>
      <c r="E13" s="12">
        <f>+(60+90)/2</f>
        <v>75</v>
      </c>
      <c r="F13" s="12">
        <v>0</v>
      </c>
      <c r="G13" s="12">
        <v>56</v>
      </c>
      <c r="H13" s="12">
        <v>1</v>
      </c>
      <c r="I13" s="12">
        <v>0</v>
      </c>
      <c r="J13" s="12">
        <f t="shared" si="0"/>
        <v>24</v>
      </c>
    </row>
    <row r="14" spans="1:10" x14ac:dyDescent="0.3">
      <c r="A14" s="9">
        <v>5</v>
      </c>
      <c r="B14" s="10"/>
      <c r="C14" s="12" t="s">
        <v>119</v>
      </c>
      <c r="D14" s="46" t="s">
        <v>177</v>
      </c>
      <c r="E14" s="12">
        <f>+(70+80)/2</f>
        <v>75</v>
      </c>
      <c r="F14" s="12">
        <v>0</v>
      </c>
      <c r="G14" s="12">
        <v>75</v>
      </c>
      <c r="H14" s="12">
        <v>1</v>
      </c>
      <c r="I14" s="12">
        <v>0</v>
      </c>
      <c r="J14" s="12">
        <f t="shared" si="0"/>
        <v>5</v>
      </c>
    </row>
    <row r="15" spans="1:10" x14ac:dyDescent="0.3">
      <c r="A15" s="9">
        <v>6</v>
      </c>
      <c r="B15" s="10"/>
      <c r="C15" s="10" t="s">
        <v>178</v>
      </c>
      <c r="D15" s="26" t="s">
        <v>179</v>
      </c>
      <c r="E15" s="10">
        <f>+(70+70)/2</f>
        <v>70</v>
      </c>
      <c r="F15" s="10">
        <v>1</v>
      </c>
      <c r="G15" s="10">
        <v>83</v>
      </c>
      <c r="H15" s="10">
        <v>1</v>
      </c>
      <c r="I15" s="10">
        <v>0</v>
      </c>
      <c r="J15" s="10">
        <f t="shared" si="0"/>
        <v>-11</v>
      </c>
    </row>
    <row r="16" spans="1:10" x14ac:dyDescent="0.3">
      <c r="A16" s="9">
        <v>7</v>
      </c>
      <c r="B16" s="10"/>
      <c r="C16" s="10" t="s">
        <v>57</v>
      </c>
      <c r="D16" s="26" t="s">
        <v>180</v>
      </c>
      <c r="E16" s="10">
        <f>(55+45)/2</f>
        <v>50</v>
      </c>
      <c r="F16" s="10">
        <f>0+2</f>
        <v>2</v>
      </c>
      <c r="G16" s="10">
        <v>71</v>
      </c>
      <c r="H16" s="10">
        <v>1</v>
      </c>
      <c r="I16" s="10">
        <v>0</v>
      </c>
      <c r="J16" s="10">
        <f t="shared" si="0"/>
        <v>-22</v>
      </c>
    </row>
    <row r="17" spans="1:10" x14ac:dyDescent="0.3">
      <c r="A17" s="9">
        <v>8</v>
      </c>
      <c r="B17" s="10"/>
      <c r="C17" s="10" t="s">
        <v>57</v>
      </c>
      <c r="D17" s="26" t="s">
        <v>181</v>
      </c>
      <c r="E17" s="10">
        <f>(50+30)/2</f>
        <v>40</v>
      </c>
      <c r="F17" s="10">
        <f>0+4</f>
        <v>4</v>
      </c>
      <c r="G17" s="10">
        <v>60</v>
      </c>
      <c r="H17" s="10">
        <v>1</v>
      </c>
      <c r="I17" s="10">
        <v>0</v>
      </c>
      <c r="J17" s="10">
        <f t="shared" si="0"/>
        <v>-27</v>
      </c>
    </row>
    <row r="18" spans="1:10" x14ac:dyDescent="0.3">
      <c r="A18" s="9">
        <v>9</v>
      </c>
      <c r="B18" s="10"/>
      <c r="C18" s="10" t="s">
        <v>57</v>
      </c>
      <c r="D18" s="26" t="s">
        <v>182</v>
      </c>
      <c r="E18" s="10">
        <f>(58+30)/2</f>
        <v>44</v>
      </c>
      <c r="F18" s="10">
        <f>0+1</f>
        <v>1</v>
      </c>
      <c r="G18" s="10">
        <f>24+88</f>
        <v>112</v>
      </c>
      <c r="H18" s="10">
        <v>1</v>
      </c>
      <c r="I18" s="10">
        <v>0</v>
      </c>
      <c r="J18" s="10">
        <f t="shared" si="0"/>
        <v>-66</v>
      </c>
    </row>
    <row r="19" spans="1:10" x14ac:dyDescent="0.3">
      <c r="A19" s="9">
        <v>10</v>
      </c>
      <c r="B19" s="10"/>
      <c r="C19" s="10" t="s">
        <v>57</v>
      </c>
      <c r="D19" s="26" t="s">
        <v>183</v>
      </c>
      <c r="E19" s="10">
        <f>+(50+30)/2</f>
        <v>40</v>
      </c>
      <c r="F19" s="10">
        <v>0</v>
      </c>
      <c r="G19" s="10">
        <f>22+122</f>
        <v>144</v>
      </c>
      <c r="H19" s="10">
        <v>1</v>
      </c>
      <c r="I19" s="10">
        <v>0</v>
      </c>
      <c r="J19" s="10">
        <f t="shared" si="0"/>
        <v>-99</v>
      </c>
    </row>
    <row r="20" spans="1:10" x14ac:dyDescent="0.3">
      <c r="A20" s="9">
        <v>11</v>
      </c>
      <c r="B20" s="10"/>
      <c r="C20" s="10" t="s">
        <v>184</v>
      </c>
      <c r="D20" s="26" t="s">
        <v>185</v>
      </c>
      <c r="E20" s="10"/>
      <c r="F20" s="10"/>
      <c r="G20" s="10"/>
      <c r="H20" s="10"/>
      <c r="I20" s="10"/>
      <c r="J20" s="10">
        <f t="shared" si="0"/>
        <v>0</v>
      </c>
    </row>
    <row r="21" spans="1:10" x14ac:dyDescent="0.3">
      <c r="A21" s="9">
        <v>12</v>
      </c>
      <c r="B21" s="10"/>
      <c r="C21" s="10" t="s">
        <v>184</v>
      </c>
      <c r="D21" s="26" t="s">
        <v>186</v>
      </c>
      <c r="E21" s="10"/>
      <c r="F21" s="10"/>
      <c r="G21" s="10"/>
      <c r="H21" s="10"/>
      <c r="I21" s="10"/>
      <c r="J21" s="10">
        <f t="shared" si="0"/>
        <v>0</v>
      </c>
    </row>
    <row r="22" spans="1:10" x14ac:dyDescent="0.3">
      <c r="A22" s="9">
        <v>13</v>
      </c>
      <c r="B22" s="23"/>
      <c r="C22" s="10" t="s">
        <v>184</v>
      </c>
      <c r="D22" s="26" t="s">
        <v>187</v>
      </c>
      <c r="E22" s="10"/>
      <c r="F22" s="10"/>
      <c r="G22" s="10"/>
      <c r="H22" s="10"/>
      <c r="I22" s="10"/>
      <c r="J22" s="10">
        <f t="shared" si="0"/>
        <v>0</v>
      </c>
    </row>
    <row r="23" spans="1:10" x14ac:dyDescent="0.3">
      <c r="A23" s="9">
        <v>14</v>
      </c>
      <c r="B23" s="23"/>
      <c r="C23" s="10" t="s">
        <v>184</v>
      </c>
      <c r="D23" s="26" t="s">
        <v>188</v>
      </c>
      <c r="E23" s="10"/>
      <c r="F23" s="10"/>
      <c r="G23" s="10"/>
      <c r="H23" s="10"/>
      <c r="I23" s="10"/>
      <c r="J23" s="10">
        <f t="shared" si="0"/>
        <v>0</v>
      </c>
    </row>
    <row r="24" spans="1:10" x14ac:dyDescent="0.3">
      <c r="A24" s="9">
        <v>15</v>
      </c>
      <c r="B24" s="23"/>
      <c r="C24" s="10" t="s">
        <v>184</v>
      </c>
      <c r="D24" s="26" t="s">
        <v>189</v>
      </c>
      <c r="E24" s="10"/>
      <c r="F24" s="10"/>
      <c r="G24" s="10"/>
      <c r="H24" s="10"/>
      <c r="I24" s="10"/>
      <c r="J24" s="10">
        <f t="shared" si="0"/>
        <v>0</v>
      </c>
    </row>
    <row r="25" spans="1:10" x14ac:dyDescent="0.3">
      <c r="A25" s="9">
        <v>16</v>
      </c>
      <c r="B25" s="23"/>
      <c r="C25" s="10" t="s">
        <v>57</v>
      </c>
      <c r="D25" s="26" t="s">
        <v>190</v>
      </c>
      <c r="E25" s="10"/>
      <c r="F25" s="10"/>
      <c r="G25" s="10"/>
      <c r="H25" s="10"/>
      <c r="I25" s="10"/>
      <c r="J25" s="10">
        <f t="shared" si="0"/>
        <v>0</v>
      </c>
    </row>
    <row r="26" spans="1:10" x14ac:dyDescent="0.3">
      <c r="A26" s="9">
        <v>17</v>
      </c>
      <c r="B26" s="23"/>
      <c r="C26" s="10" t="s">
        <v>57</v>
      </c>
      <c r="D26" s="26" t="s">
        <v>191</v>
      </c>
      <c r="E26" s="10"/>
      <c r="F26" s="10"/>
      <c r="G26" s="10"/>
      <c r="H26" s="10"/>
      <c r="I26" s="10"/>
      <c r="J26" s="10">
        <f t="shared" si="0"/>
        <v>0</v>
      </c>
    </row>
    <row r="27" spans="1:10" x14ac:dyDescent="0.3">
      <c r="A27" s="9">
        <v>18</v>
      </c>
      <c r="B27" s="23"/>
      <c r="C27" s="10" t="s">
        <v>119</v>
      </c>
      <c r="D27" s="47" t="s">
        <v>192</v>
      </c>
      <c r="E27" s="10"/>
      <c r="F27" s="10"/>
      <c r="G27" s="10"/>
      <c r="H27" s="10"/>
      <c r="I27" s="10"/>
      <c r="J27" s="10">
        <f t="shared" si="0"/>
        <v>0</v>
      </c>
    </row>
    <row r="28" spans="1:10" x14ac:dyDescent="0.3">
      <c r="A28" s="9">
        <v>27</v>
      </c>
      <c r="B28" s="23"/>
      <c r="C28" s="10"/>
      <c r="D28" s="26"/>
      <c r="E28" s="23"/>
      <c r="F28" s="23"/>
      <c r="G28" s="23"/>
      <c r="H28" s="23"/>
      <c r="I28" s="23"/>
      <c r="J28" s="10">
        <f t="shared" si="0"/>
        <v>0</v>
      </c>
    </row>
    <row r="29" spans="1:10" x14ac:dyDescent="0.3">
      <c r="A29" s="9">
        <v>28</v>
      </c>
      <c r="B29" s="23"/>
      <c r="C29" s="10"/>
      <c r="D29" s="26"/>
      <c r="E29" s="23"/>
      <c r="F29" s="23"/>
      <c r="G29" s="23"/>
      <c r="H29" s="23"/>
      <c r="I29" s="23"/>
      <c r="J29" s="10">
        <f t="shared" si="0"/>
        <v>0</v>
      </c>
    </row>
    <row r="30" spans="1:10" x14ac:dyDescent="0.3">
      <c r="A30" s="9">
        <v>29</v>
      </c>
      <c r="B30" s="23"/>
      <c r="C30" s="10"/>
      <c r="D30" s="26"/>
      <c r="E30" s="23"/>
      <c r="F30" s="23"/>
      <c r="G30" s="23"/>
      <c r="H30" s="23"/>
      <c r="I30" s="23"/>
      <c r="J30" s="10">
        <f t="shared" si="0"/>
        <v>0</v>
      </c>
    </row>
    <row r="31" spans="1:10" x14ac:dyDescent="0.3">
      <c r="A31" s="9">
        <v>30</v>
      </c>
      <c r="B31" s="23"/>
      <c r="C31" s="10"/>
      <c r="D31" s="26"/>
      <c r="E31" s="23"/>
      <c r="F31" s="23"/>
      <c r="G31" s="23"/>
      <c r="H31" s="23"/>
      <c r="I31" s="23"/>
      <c r="J31" s="10">
        <f t="shared" si="0"/>
        <v>0</v>
      </c>
    </row>
    <row r="32" spans="1:10" x14ac:dyDescent="0.3">
      <c r="A32" s="9">
        <v>31</v>
      </c>
      <c r="B32" s="23"/>
      <c r="C32" s="10"/>
      <c r="D32" s="26"/>
      <c r="E32" s="23"/>
      <c r="F32" s="23"/>
      <c r="G32" s="23"/>
      <c r="H32" s="23"/>
      <c r="I32" s="23"/>
      <c r="J32" s="10">
        <f t="shared" si="0"/>
        <v>0</v>
      </c>
    </row>
    <row r="33" spans="1:10" x14ac:dyDescent="0.3">
      <c r="A33" s="9">
        <v>32</v>
      </c>
      <c r="B33" s="23"/>
      <c r="C33" s="10"/>
      <c r="D33" s="26"/>
      <c r="E33" s="23"/>
      <c r="F33" s="23"/>
      <c r="G33" s="23"/>
      <c r="H33" s="23"/>
      <c r="I33" s="23"/>
      <c r="J33" s="10">
        <f t="shared" si="0"/>
        <v>0</v>
      </c>
    </row>
    <row r="34" spans="1:10" x14ac:dyDescent="0.3">
      <c r="A34" s="9">
        <v>33</v>
      </c>
      <c r="B34" s="23"/>
      <c r="C34" s="10"/>
      <c r="D34" s="26"/>
      <c r="E34" s="23"/>
      <c r="F34" s="23"/>
      <c r="G34" s="23"/>
      <c r="H34" s="23"/>
      <c r="I34" s="23"/>
      <c r="J34" s="10">
        <f t="shared" si="0"/>
        <v>0</v>
      </c>
    </row>
    <row r="35" spans="1:10" x14ac:dyDescent="0.3">
      <c r="A35" s="9">
        <v>34</v>
      </c>
      <c r="B35" s="23"/>
      <c r="C35" s="23"/>
      <c r="D35" s="28"/>
      <c r="E35" s="23"/>
      <c r="F35" s="23"/>
      <c r="G35" s="23"/>
      <c r="H35" s="23"/>
      <c r="I35" s="23"/>
      <c r="J35" s="10">
        <f t="shared" si="0"/>
        <v>0</v>
      </c>
    </row>
    <row r="36" spans="1:10" x14ac:dyDescent="0.3">
      <c r="A36" s="9">
        <v>35</v>
      </c>
      <c r="B36" s="23"/>
      <c r="C36" s="23"/>
      <c r="D36" s="28"/>
      <c r="E36" s="23"/>
      <c r="F36" s="23"/>
      <c r="G36" s="23"/>
      <c r="H36" s="23"/>
      <c r="I36" s="23"/>
      <c r="J36" s="10">
        <f t="shared" si="0"/>
        <v>0</v>
      </c>
    </row>
    <row r="37" spans="1:10" x14ac:dyDescent="0.3">
      <c r="A37" s="9">
        <v>36</v>
      </c>
      <c r="B37" s="23"/>
      <c r="C37" s="23"/>
      <c r="D37" s="28"/>
      <c r="E37" s="23"/>
      <c r="F37" s="23"/>
      <c r="G37" s="23"/>
      <c r="H37" s="23"/>
      <c r="I37" s="23"/>
      <c r="J37" s="10">
        <f t="shared" si="0"/>
        <v>0</v>
      </c>
    </row>
    <row r="38" spans="1:10" x14ac:dyDescent="0.3">
      <c r="A38" s="9">
        <v>37</v>
      </c>
      <c r="B38" s="23"/>
      <c r="C38" s="23"/>
      <c r="D38" s="28"/>
      <c r="E38" s="23"/>
      <c r="F38" s="23"/>
      <c r="G38" s="23"/>
      <c r="H38" s="23"/>
      <c r="I38" s="23"/>
      <c r="J38" s="10">
        <f t="shared" si="0"/>
        <v>0</v>
      </c>
    </row>
    <row r="39" spans="1:10" x14ac:dyDescent="0.3">
      <c r="A39" s="9">
        <v>38</v>
      </c>
      <c r="B39" s="23"/>
      <c r="C39" s="23"/>
      <c r="D39" s="28"/>
      <c r="E39" s="23"/>
      <c r="F39" s="23"/>
      <c r="G39" s="23"/>
      <c r="H39" s="23"/>
      <c r="I39" s="23"/>
      <c r="J39" s="10">
        <f t="shared" si="0"/>
        <v>0</v>
      </c>
    </row>
    <row r="40" spans="1:10" x14ac:dyDescent="0.3">
      <c r="A40" s="9">
        <v>39</v>
      </c>
      <c r="B40" s="23"/>
      <c r="C40" s="23"/>
      <c r="D40" s="28"/>
      <c r="E40" s="23"/>
      <c r="F40" s="23"/>
      <c r="G40" s="23"/>
      <c r="H40" s="23"/>
      <c r="I40" s="23"/>
      <c r="J40" s="10">
        <f t="shared" si="0"/>
        <v>0</v>
      </c>
    </row>
    <row r="41" spans="1:10" x14ac:dyDescent="0.3">
      <c r="A41" s="9">
        <v>40</v>
      </c>
      <c r="B41" s="23"/>
      <c r="C41" s="23"/>
      <c r="D41" s="28"/>
      <c r="E41" s="23"/>
      <c r="F41" s="23"/>
      <c r="G41" s="23"/>
      <c r="H41" s="23"/>
      <c r="I41" s="23"/>
      <c r="J41" s="10">
        <f t="shared" si="0"/>
        <v>0</v>
      </c>
    </row>
    <row r="42" spans="1:10" x14ac:dyDescent="0.3">
      <c r="A42" s="9">
        <v>41</v>
      </c>
      <c r="B42" s="23"/>
      <c r="C42" s="23"/>
      <c r="D42" s="28"/>
      <c r="E42" s="23"/>
      <c r="F42" s="23"/>
      <c r="G42" s="23"/>
      <c r="H42" s="23"/>
      <c r="I42" s="23"/>
      <c r="J42" s="10">
        <f t="shared" si="0"/>
        <v>0</v>
      </c>
    </row>
    <row r="43" spans="1:10" x14ac:dyDescent="0.3">
      <c r="A43" s="9">
        <v>42</v>
      </c>
      <c r="B43" s="23"/>
      <c r="C43" s="23"/>
      <c r="D43" s="26"/>
      <c r="E43" s="23"/>
      <c r="F43" s="23"/>
      <c r="G43" s="23"/>
      <c r="H43" s="23"/>
      <c r="I43" s="23"/>
      <c r="J43" s="10">
        <f t="shared" si="0"/>
        <v>0</v>
      </c>
    </row>
    <row r="44" spans="1:10" x14ac:dyDescent="0.3">
      <c r="A44" s="9">
        <v>43</v>
      </c>
      <c r="B44" s="23"/>
      <c r="C44" s="23"/>
      <c r="D44" s="26"/>
      <c r="E44" s="23"/>
      <c r="F44" s="23"/>
      <c r="G44" s="23"/>
      <c r="H44" s="23"/>
      <c r="I44" s="23"/>
      <c r="J44" s="10">
        <f t="shared" si="0"/>
        <v>0</v>
      </c>
    </row>
    <row r="45" spans="1:10" x14ac:dyDescent="0.3">
      <c r="A45" s="9">
        <v>44</v>
      </c>
      <c r="B45" s="23"/>
      <c r="C45" s="23"/>
      <c r="D45" s="26"/>
      <c r="E45" s="23"/>
      <c r="F45" s="23"/>
      <c r="G45" s="23"/>
      <c r="H45" s="23"/>
      <c r="I45" s="23"/>
      <c r="J45" s="10">
        <f t="shared" si="0"/>
        <v>0</v>
      </c>
    </row>
    <row r="46" spans="1:10" x14ac:dyDescent="0.3">
      <c r="A46" s="9">
        <v>45</v>
      </c>
      <c r="B46" s="23"/>
      <c r="C46" s="23"/>
      <c r="D46" s="26"/>
      <c r="E46" s="23"/>
      <c r="F46" s="23"/>
      <c r="G46" s="23"/>
      <c r="H46" s="23"/>
      <c r="I46" s="23"/>
      <c r="J46" s="10">
        <f t="shared" si="0"/>
        <v>0</v>
      </c>
    </row>
    <row r="47" spans="1:10" x14ac:dyDescent="0.3">
      <c r="A47" s="9">
        <v>46</v>
      </c>
      <c r="B47" s="23"/>
      <c r="C47" s="23"/>
      <c r="D47" s="26"/>
      <c r="E47" s="23"/>
      <c r="F47" s="23"/>
      <c r="G47" s="23"/>
      <c r="H47" s="23"/>
      <c r="I47" s="23"/>
      <c r="J47" s="10">
        <f t="shared" si="0"/>
        <v>0</v>
      </c>
    </row>
    <row r="48" spans="1:10" x14ac:dyDescent="0.3">
      <c r="A48" s="9">
        <v>47</v>
      </c>
      <c r="B48" s="23"/>
      <c r="C48" s="23"/>
      <c r="D48" s="39"/>
      <c r="E48" s="23"/>
      <c r="F48" s="23"/>
      <c r="G48" s="23"/>
      <c r="H48" s="23"/>
      <c r="I48" s="23"/>
      <c r="J48" s="10">
        <f t="shared" si="0"/>
        <v>0</v>
      </c>
    </row>
    <row r="49" spans="1:10" x14ac:dyDescent="0.3">
      <c r="A49" s="9">
        <v>48</v>
      </c>
      <c r="B49" s="23"/>
      <c r="C49" s="23"/>
      <c r="D49" s="39"/>
      <c r="E49" s="23"/>
      <c r="F49" s="23"/>
      <c r="G49" s="23"/>
      <c r="H49" s="23"/>
      <c r="I49" s="23"/>
      <c r="J49" s="10">
        <f t="shared" si="0"/>
        <v>0</v>
      </c>
    </row>
    <row r="50" spans="1:10" x14ac:dyDescent="0.3">
      <c r="A50" s="9">
        <v>49</v>
      </c>
      <c r="B50" s="23"/>
      <c r="C50" s="23"/>
      <c r="D50" s="27"/>
      <c r="E50" s="23"/>
      <c r="F50" s="23"/>
      <c r="G50" s="23"/>
      <c r="H50" s="23"/>
      <c r="I50" s="23"/>
      <c r="J50" s="10">
        <f t="shared" si="0"/>
        <v>0</v>
      </c>
    </row>
    <row r="51" spans="1:10" x14ac:dyDescent="0.3">
      <c r="A51" s="9">
        <v>50</v>
      </c>
      <c r="B51" s="23"/>
      <c r="C51" s="23"/>
      <c r="D51" s="27"/>
      <c r="E51" s="23"/>
      <c r="F51" s="23"/>
      <c r="G51" s="23"/>
      <c r="H51" s="23"/>
      <c r="I51" s="23"/>
      <c r="J51" s="10">
        <f t="shared" si="0"/>
        <v>0</v>
      </c>
    </row>
    <row r="52" spans="1:10" x14ac:dyDescent="0.3">
      <c r="A52" s="9">
        <v>51</v>
      </c>
      <c r="B52" s="23"/>
      <c r="C52" s="23"/>
      <c r="D52" s="27"/>
      <c r="E52" s="23"/>
      <c r="F52" s="23"/>
      <c r="G52" s="23"/>
      <c r="H52" s="23"/>
      <c r="I52" s="23"/>
      <c r="J52" s="10">
        <f t="shared" si="0"/>
        <v>0</v>
      </c>
    </row>
    <row r="53" spans="1:10" x14ac:dyDescent="0.3">
      <c r="A53" s="9">
        <v>52</v>
      </c>
      <c r="B53" s="23"/>
      <c r="C53" s="23"/>
      <c r="D53" s="27"/>
      <c r="E53" s="23"/>
      <c r="F53" s="23"/>
      <c r="G53" s="23"/>
      <c r="H53" s="23"/>
      <c r="I53" s="23"/>
      <c r="J53" s="10">
        <f t="shared" si="0"/>
        <v>0</v>
      </c>
    </row>
    <row r="54" spans="1:10" x14ac:dyDescent="0.3">
      <c r="A54" s="9">
        <v>53</v>
      </c>
      <c r="B54" s="23"/>
      <c r="C54" s="23"/>
      <c r="D54" s="39"/>
      <c r="E54" s="23"/>
      <c r="F54" s="23"/>
      <c r="G54" s="23"/>
      <c r="H54" s="23"/>
      <c r="I54" s="23"/>
      <c r="J54" s="10">
        <f t="shared" si="0"/>
        <v>0</v>
      </c>
    </row>
    <row r="55" spans="1:10" x14ac:dyDescent="0.3">
      <c r="A55" s="9">
        <v>54</v>
      </c>
      <c r="B55" s="23"/>
      <c r="C55" s="23"/>
      <c r="D55" s="39"/>
      <c r="E55" s="23"/>
      <c r="F55" s="23"/>
      <c r="G55" s="23"/>
      <c r="H55" s="23"/>
      <c r="I55" s="23"/>
      <c r="J55" s="10">
        <f t="shared" si="0"/>
        <v>0</v>
      </c>
    </row>
    <row r="56" spans="1:10" x14ac:dyDescent="0.3">
      <c r="A56" s="9">
        <v>55</v>
      </c>
      <c r="B56" s="23"/>
      <c r="C56" s="23"/>
      <c r="D56" s="41"/>
      <c r="E56" s="23"/>
      <c r="F56" s="23"/>
      <c r="G56" s="23"/>
      <c r="H56" s="23"/>
      <c r="I56" s="23"/>
      <c r="J56" s="10">
        <f t="shared" si="0"/>
        <v>0</v>
      </c>
    </row>
    <row r="57" spans="1:10" x14ac:dyDescent="0.3">
      <c r="A57" s="9">
        <v>56</v>
      </c>
      <c r="B57" s="23"/>
      <c r="C57" s="23"/>
      <c r="D57" s="41"/>
      <c r="E57" s="23"/>
      <c r="F57" s="23"/>
      <c r="G57" s="23"/>
      <c r="H57" s="23"/>
      <c r="I57" s="23"/>
      <c r="J57" s="10">
        <f t="shared" si="0"/>
        <v>0</v>
      </c>
    </row>
    <row r="58" spans="1:10" x14ac:dyDescent="0.3">
      <c r="A58" s="9">
        <v>57</v>
      </c>
      <c r="B58" s="23"/>
      <c r="C58" s="23"/>
      <c r="D58" s="41"/>
      <c r="E58" s="23"/>
      <c r="F58" s="23"/>
      <c r="G58" s="23"/>
      <c r="H58" s="23"/>
      <c r="I58" s="23"/>
      <c r="J58" s="10">
        <f t="shared" si="0"/>
        <v>0</v>
      </c>
    </row>
    <row r="59" spans="1:10" x14ac:dyDescent="0.3">
      <c r="A59" s="9">
        <v>58</v>
      </c>
      <c r="B59" s="23"/>
      <c r="C59" s="23"/>
      <c r="D59" s="41"/>
      <c r="E59" s="23"/>
      <c r="F59" s="23"/>
      <c r="G59" s="23"/>
      <c r="H59" s="23"/>
      <c r="I59" s="23"/>
      <c r="J59" s="10">
        <f t="shared" si="0"/>
        <v>0</v>
      </c>
    </row>
    <row r="60" spans="1:10" x14ac:dyDescent="0.3">
      <c r="A60" s="9">
        <v>59</v>
      </c>
      <c r="B60" s="23"/>
      <c r="C60" s="23"/>
      <c r="D60" s="41"/>
      <c r="E60" s="23"/>
      <c r="F60" s="23"/>
      <c r="G60" s="23"/>
      <c r="H60" s="23"/>
      <c r="I60" s="23"/>
      <c r="J60" s="10">
        <f t="shared" si="0"/>
        <v>0</v>
      </c>
    </row>
    <row r="61" spans="1:10" x14ac:dyDescent="0.3">
      <c r="A61" s="9">
        <v>60</v>
      </c>
      <c r="B61" s="23"/>
      <c r="C61" s="23"/>
      <c r="D61" s="41"/>
      <c r="E61" s="23"/>
      <c r="F61" s="23"/>
      <c r="G61" s="23"/>
      <c r="H61" s="23"/>
      <c r="I61" s="23"/>
      <c r="J61" s="10">
        <f t="shared" si="0"/>
        <v>0</v>
      </c>
    </row>
    <row r="62" spans="1:10" x14ac:dyDescent="0.3">
      <c r="A62" s="9">
        <v>61</v>
      </c>
      <c r="B62" s="23"/>
      <c r="C62" s="23"/>
      <c r="D62" s="41"/>
      <c r="E62" s="23"/>
      <c r="F62" s="23"/>
      <c r="G62" s="23"/>
      <c r="H62" s="23"/>
      <c r="I62" s="23"/>
      <c r="J62" s="10">
        <f t="shared" si="0"/>
        <v>0</v>
      </c>
    </row>
    <row r="63" spans="1:10" x14ac:dyDescent="0.3">
      <c r="A63" s="9">
        <v>62</v>
      </c>
      <c r="B63" s="23"/>
      <c r="C63" s="23"/>
      <c r="D63" s="41"/>
      <c r="E63" s="23"/>
      <c r="F63" s="23"/>
      <c r="G63" s="23"/>
      <c r="H63" s="23"/>
      <c r="I63" s="23"/>
      <c r="J63" s="10">
        <f t="shared" si="0"/>
        <v>0</v>
      </c>
    </row>
    <row r="64" spans="1:10" x14ac:dyDescent="0.3">
      <c r="A64" s="9">
        <v>63</v>
      </c>
      <c r="B64" s="23"/>
      <c r="C64" s="23"/>
      <c r="D64" s="41"/>
      <c r="E64" s="23"/>
      <c r="F64" s="23"/>
      <c r="G64" s="23"/>
      <c r="H64" s="23"/>
      <c r="I64" s="23"/>
      <c r="J64" s="10">
        <f t="shared" si="0"/>
        <v>0</v>
      </c>
    </row>
    <row r="65" spans="1:10" x14ac:dyDescent="0.3">
      <c r="A65" s="9">
        <v>64</v>
      </c>
      <c r="B65" s="23"/>
      <c r="C65" s="23"/>
      <c r="D65" s="41"/>
      <c r="E65" s="23"/>
      <c r="F65" s="23"/>
      <c r="G65" s="23"/>
      <c r="H65" s="23"/>
      <c r="I65" s="23"/>
      <c r="J65" s="10">
        <f t="shared" si="0"/>
        <v>0</v>
      </c>
    </row>
    <row r="66" spans="1:10" x14ac:dyDescent="0.3">
      <c r="A66" s="9">
        <v>65</v>
      </c>
      <c r="B66" s="23"/>
      <c r="C66" s="23"/>
      <c r="D66" s="41"/>
      <c r="E66" s="23"/>
      <c r="F66" s="23"/>
      <c r="G66" s="23"/>
      <c r="H66" s="23"/>
      <c r="I66" s="23"/>
      <c r="J66" s="10">
        <f t="shared" si="0"/>
        <v>0</v>
      </c>
    </row>
    <row r="67" spans="1:10" x14ac:dyDescent="0.3">
      <c r="A67" s="9">
        <v>66</v>
      </c>
      <c r="B67" s="23"/>
      <c r="C67" s="23"/>
      <c r="D67" s="41"/>
      <c r="E67" s="23"/>
      <c r="F67" s="23"/>
      <c r="G67" s="23"/>
      <c r="H67" s="23"/>
      <c r="I67" s="23"/>
      <c r="J67" s="10">
        <f t="shared" si="0"/>
        <v>0</v>
      </c>
    </row>
    <row r="68" spans="1:10" x14ac:dyDescent="0.3">
      <c r="A68" s="9">
        <v>67</v>
      </c>
      <c r="B68" s="23"/>
      <c r="C68" s="23"/>
      <c r="D68" s="41"/>
      <c r="E68" s="23"/>
      <c r="F68" s="23"/>
      <c r="G68" s="23"/>
      <c r="H68" s="23"/>
      <c r="I68" s="23"/>
      <c r="J68" s="10">
        <f t="shared" si="0"/>
        <v>0</v>
      </c>
    </row>
    <row r="69" spans="1:10" x14ac:dyDescent="0.3">
      <c r="A69" s="9">
        <v>68</v>
      </c>
      <c r="B69" s="23"/>
      <c r="C69" s="23"/>
      <c r="D69" s="41"/>
      <c r="E69" s="23"/>
      <c r="F69" s="23"/>
      <c r="G69" s="23"/>
      <c r="H69" s="23"/>
      <c r="I69" s="23"/>
      <c r="J69" s="10">
        <f t="shared" si="0"/>
        <v>0</v>
      </c>
    </row>
    <row r="70" spans="1:10" x14ac:dyDescent="0.3">
      <c r="A70" s="9">
        <v>69</v>
      </c>
      <c r="B70" s="23"/>
      <c r="C70" s="23"/>
      <c r="D70" s="41"/>
      <c r="E70" s="23"/>
      <c r="F70" s="23"/>
      <c r="G70" s="23"/>
      <c r="H70" s="23"/>
      <c r="I70" s="23"/>
      <c r="J70" s="10">
        <f t="shared" si="0"/>
        <v>0</v>
      </c>
    </row>
    <row r="71" spans="1:10" x14ac:dyDescent="0.3">
      <c r="A71" s="9">
        <v>70</v>
      </c>
      <c r="B71" s="23"/>
      <c r="C71" s="23"/>
      <c r="D71" s="41"/>
      <c r="E71" s="23"/>
      <c r="F71" s="23"/>
      <c r="G71" s="23"/>
      <c r="H71" s="23"/>
      <c r="I71" s="23"/>
      <c r="J71" s="10">
        <f t="shared" si="0"/>
        <v>0</v>
      </c>
    </row>
    <row r="72" spans="1:10" x14ac:dyDescent="0.3">
      <c r="A72" s="9">
        <v>71</v>
      </c>
      <c r="B72" s="23"/>
      <c r="C72" s="23"/>
      <c r="D72" s="41"/>
      <c r="E72" s="23"/>
      <c r="F72" s="23"/>
      <c r="G72" s="23"/>
      <c r="H72" s="23"/>
      <c r="I72" s="23"/>
      <c r="J72" s="10">
        <f t="shared" si="0"/>
        <v>0</v>
      </c>
    </row>
    <row r="73" spans="1:10" x14ac:dyDescent="0.3">
      <c r="A73" s="9">
        <v>72</v>
      </c>
      <c r="B73" s="23"/>
      <c r="C73" s="23"/>
      <c r="D73" s="41"/>
      <c r="E73" s="23"/>
      <c r="F73" s="23"/>
      <c r="G73" s="23"/>
      <c r="H73" s="23"/>
      <c r="I73" s="23"/>
      <c r="J73" s="10">
        <f t="shared" si="0"/>
        <v>0</v>
      </c>
    </row>
    <row r="74" spans="1:10" x14ac:dyDescent="0.3">
      <c r="A74" s="9">
        <v>73</v>
      </c>
      <c r="B74" s="23"/>
      <c r="C74" s="23"/>
      <c r="D74" s="41"/>
      <c r="E74" s="23"/>
      <c r="F74" s="23"/>
      <c r="G74" s="23"/>
      <c r="H74" s="23"/>
      <c r="I74" s="23"/>
      <c r="J74" s="10">
        <f t="shared" ref="J74:J83" si="1">(E74)-((F74*3)+G74)+((H74*5)+(I74*10))</f>
        <v>0</v>
      </c>
    </row>
    <row r="75" spans="1:10" x14ac:dyDescent="0.3">
      <c r="A75" s="9">
        <v>74</v>
      </c>
      <c r="B75" s="23"/>
      <c r="C75" s="23"/>
      <c r="D75" s="41"/>
      <c r="E75" s="23"/>
      <c r="F75" s="23"/>
      <c r="G75" s="23"/>
      <c r="H75" s="23"/>
      <c r="I75" s="23"/>
      <c r="J75" s="10">
        <f t="shared" si="1"/>
        <v>0</v>
      </c>
    </row>
    <row r="76" spans="1:10" x14ac:dyDescent="0.3">
      <c r="A76" s="9">
        <v>75</v>
      </c>
      <c r="B76" s="23"/>
      <c r="C76" s="23"/>
      <c r="D76" s="41"/>
      <c r="E76" s="23"/>
      <c r="F76" s="23"/>
      <c r="G76" s="23"/>
      <c r="H76" s="23"/>
      <c r="I76" s="23"/>
      <c r="J76" s="10">
        <f t="shared" si="1"/>
        <v>0</v>
      </c>
    </row>
  </sheetData>
  <mergeCells count="14">
    <mergeCell ref="A7:B7"/>
    <mergeCell ref="C7:J7"/>
    <mergeCell ref="A5:B5"/>
    <mergeCell ref="C5:D5"/>
    <mergeCell ref="F5:G5"/>
    <mergeCell ref="I5:J5"/>
    <mergeCell ref="A6:B6"/>
    <mergeCell ref="C6:J6"/>
    <mergeCell ref="A1:J1"/>
    <mergeCell ref="A2:J2"/>
    <mergeCell ref="A3:J3"/>
    <mergeCell ref="A4:B4"/>
    <mergeCell ref="C4:D4"/>
    <mergeCell ref="F4:J4"/>
  </mergeCells>
  <conditionalFormatting sqref="D28">
    <cfRule type="duplicateValues" dxfId="13" priority="5" stopIfTrue="1"/>
  </conditionalFormatting>
  <conditionalFormatting sqref="D43">
    <cfRule type="duplicateValues" dxfId="12" priority="4" stopIfTrue="1"/>
  </conditionalFormatting>
  <conditionalFormatting sqref="D44:D47">
    <cfRule type="duplicateValues" dxfId="11" priority="3" stopIfTrue="1"/>
  </conditionalFormatting>
  <conditionalFormatting sqref="D27">
    <cfRule type="duplicateValues" dxfId="10" priority="2" stopIfTrue="1"/>
  </conditionalFormatting>
  <conditionalFormatting sqref="D15:D18">
    <cfRule type="duplicateValues" dxfId="9" priority="1" stopIfTrue="1"/>
  </conditionalFormatting>
  <conditionalFormatting sqref="D20:D22 D10:D14">
    <cfRule type="duplicateValues" dxfId="8" priority="6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699B-9182-44C4-AD76-7F073EF7FE8C}">
  <dimension ref="A1:K59"/>
  <sheetViews>
    <sheetView topLeftCell="A10" workbookViewId="0">
      <selection activeCell="A60" sqref="A60:XFD205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5" width="13.6640625" style="3" customWidth="1"/>
    <col min="6" max="6" width="10.88671875" style="3" customWidth="1"/>
    <col min="7" max="9" width="13.6640625" style="3" customWidth="1"/>
    <col min="10" max="10" width="9.6640625" style="3" customWidth="1"/>
    <col min="11" max="16384" width="11.5546875" style="3"/>
  </cols>
  <sheetData>
    <row r="1" spans="1:11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s="1" customFormat="1" ht="22.2" customHeight="1" x14ac:dyDescent="0.3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x14ac:dyDescent="0.3">
      <c r="A4" s="13" t="s">
        <v>3</v>
      </c>
      <c r="B4" s="13"/>
      <c r="C4" s="14" t="s">
        <v>39</v>
      </c>
      <c r="D4" s="14"/>
      <c r="E4" s="2" t="s">
        <v>4</v>
      </c>
      <c r="F4" s="14"/>
      <c r="G4" s="14"/>
      <c r="H4" s="14"/>
      <c r="I4" s="14"/>
      <c r="J4" s="14"/>
    </row>
    <row r="5" spans="1:11" x14ac:dyDescent="0.3">
      <c r="A5" s="13" t="s">
        <v>5</v>
      </c>
      <c r="B5" s="13"/>
      <c r="C5" s="14" t="s">
        <v>30</v>
      </c>
      <c r="D5" s="14"/>
      <c r="E5" s="4" t="s">
        <v>6</v>
      </c>
      <c r="F5" s="15"/>
      <c r="G5" s="15"/>
      <c r="H5" s="2" t="s">
        <v>7</v>
      </c>
      <c r="I5" s="15"/>
      <c r="J5" s="15"/>
    </row>
    <row r="6" spans="1:11" x14ac:dyDescent="0.3">
      <c r="A6" s="13" t="s">
        <v>8</v>
      </c>
      <c r="B6" s="13"/>
      <c r="C6" s="14"/>
      <c r="D6" s="14"/>
      <c r="E6" s="14"/>
      <c r="F6" s="14"/>
      <c r="G6" s="14"/>
      <c r="H6" s="14"/>
      <c r="I6" s="14"/>
      <c r="J6" s="14"/>
    </row>
    <row r="7" spans="1:11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</row>
    <row r="8" spans="1:11" x14ac:dyDescent="0.3">
      <c r="A8" s="5"/>
      <c r="B8" s="2"/>
      <c r="C8" s="2"/>
      <c r="D8" s="2"/>
      <c r="E8" s="2"/>
      <c r="F8" s="2"/>
      <c r="G8" s="2"/>
      <c r="H8" s="2"/>
      <c r="I8" s="2"/>
      <c r="J8" s="2"/>
    </row>
    <row r="9" spans="1:11" s="8" customFormat="1" ht="43.2" x14ac:dyDescent="0.3">
      <c r="A9" s="6" t="s">
        <v>10</v>
      </c>
      <c r="B9" s="7" t="s">
        <v>11</v>
      </c>
      <c r="C9" s="7" t="s">
        <v>12</v>
      </c>
      <c r="D9" s="7" t="s">
        <v>13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19</v>
      </c>
    </row>
    <row r="10" spans="1:11" x14ac:dyDescent="0.3">
      <c r="A10" s="9">
        <v>1</v>
      </c>
      <c r="B10" s="10"/>
      <c r="C10" s="12" t="s">
        <v>45</v>
      </c>
      <c r="D10" s="19" t="s">
        <v>46</v>
      </c>
      <c r="E10" s="12">
        <f>145/2</f>
        <v>72.5</v>
      </c>
      <c r="F10" s="12">
        <v>0</v>
      </c>
      <c r="G10" s="12">
        <v>58</v>
      </c>
      <c r="H10" s="12">
        <v>1</v>
      </c>
      <c r="I10" s="12"/>
      <c r="J10" s="12">
        <f t="shared" ref="J10:J59" si="0">(E10)-((F10*3)+G10)+((H10*5)+(I10*10))</f>
        <v>19.5</v>
      </c>
    </row>
    <row r="11" spans="1:11" x14ac:dyDescent="0.3">
      <c r="A11" s="9">
        <v>2</v>
      </c>
      <c r="B11" s="10"/>
      <c r="C11" s="12" t="s">
        <v>45</v>
      </c>
      <c r="D11" s="20" t="s">
        <v>47</v>
      </c>
      <c r="E11" s="12">
        <f>145/2</f>
        <v>72.5</v>
      </c>
      <c r="F11" s="12">
        <v>0</v>
      </c>
      <c r="G11" s="12">
        <f>27+34</f>
        <v>61</v>
      </c>
      <c r="H11" s="12">
        <v>1</v>
      </c>
      <c r="I11" s="12"/>
      <c r="J11" s="12">
        <f t="shared" si="0"/>
        <v>16.5</v>
      </c>
    </row>
    <row r="12" spans="1:11" x14ac:dyDescent="0.3">
      <c r="A12" s="9">
        <v>3</v>
      </c>
      <c r="B12" s="10"/>
      <c r="C12" s="12" t="s">
        <v>45</v>
      </c>
      <c r="D12" s="21" t="s">
        <v>48</v>
      </c>
      <c r="E12" s="12">
        <f>155/2</f>
        <v>77.5</v>
      </c>
      <c r="F12" s="12">
        <v>0</v>
      </c>
      <c r="G12" s="12">
        <f>27+39</f>
        <v>66</v>
      </c>
      <c r="H12" s="12">
        <v>1</v>
      </c>
      <c r="I12" s="12"/>
      <c r="J12" s="12">
        <f t="shared" si="0"/>
        <v>16.5</v>
      </c>
    </row>
    <row r="13" spans="1:11" x14ac:dyDescent="0.3">
      <c r="A13" s="9">
        <v>4</v>
      </c>
      <c r="B13" s="10"/>
      <c r="C13" s="12" t="s">
        <v>49</v>
      </c>
      <c r="D13" s="22" t="s">
        <v>50</v>
      </c>
      <c r="E13" s="12">
        <f>156/2</f>
        <v>78</v>
      </c>
      <c r="F13" s="12">
        <v>0</v>
      </c>
      <c r="G13" s="12">
        <f>48+23</f>
        <v>71</v>
      </c>
      <c r="H13" s="12">
        <v>1</v>
      </c>
      <c r="I13" s="12"/>
      <c r="J13" s="12">
        <f t="shared" si="0"/>
        <v>12</v>
      </c>
    </row>
    <row r="14" spans="1:11" x14ac:dyDescent="0.3">
      <c r="A14" s="9">
        <v>5</v>
      </c>
      <c r="B14" s="10"/>
      <c r="C14" s="12" t="s">
        <v>45</v>
      </c>
      <c r="D14" s="20" t="s">
        <v>51</v>
      </c>
      <c r="E14" s="12">
        <f>1+140/2</f>
        <v>71</v>
      </c>
      <c r="F14" s="12">
        <v>0</v>
      </c>
      <c r="G14" s="12">
        <f>27+38</f>
        <v>65</v>
      </c>
      <c r="H14" s="12">
        <v>1</v>
      </c>
      <c r="I14" s="12"/>
      <c r="J14" s="12">
        <f t="shared" si="0"/>
        <v>11</v>
      </c>
    </row>
    <row r="15" spans="1:11" x14ac:dyDescent="0.3">
      <c r="A15" s="9">
        <v>6</v>
      </c>
      <c r="B15" s="10"/>
      <c r="C15" s="23" t="s">
        <v>45</v>
      </c>
      <c r="D15" s="24" t="s">
        <v>52</v>
      </c>
      <c r="E15" s="25">
        <v>50</v>
      </c>
      <c r="F15" s="25">
        <v>0</v>
      </c>
      <c r="G15" s="25">
        <v>38</v>
      </c>
      <c r="H15" s="25">
        <v>1</v>
      </c>
      <c r="I15" s="25"/>
      <c r="J15" s="25">
        <f t="shared" si="0"/>
        <v>17</v>
      </c>
      <c r="K15" s="3" t="s">
        <v>53</v>
      </c>
    </row>
    <row r="16" spans="1:11" x14ac:dyDescent="0.3">
      <c r="A16" s="9">
        <v>7</v>
      </c>
      <c r="B16" s="10"/>
      <c r="C16" s="10" t="s">
        <v>49</v>
      </c>
      <c r="D16" s="26" t="s">
        <v>54</v>
      </c>
      <c r="E16" s="23">
        <f>120/2</f>
        <v>60</v>
      </c>
      <c r="F16" s="23">
        <v>2</v>
      </c>
      <c r="G16" s="23">
        <f>39+23</f>
        <v>62</v>
      </c>
      <c r="H16" s="23">
        <v>1</v>
      </c>
      <c r="I16" s="23"/>
      <c r="J16" s="10">
        <f t="shared" si="0"/>
        <v>-3</v>
      </c>
    </row>
    <row r="17" spans="1:10" x14ac:dyDescent="0.3">
      <c r="A17" s="9">
        <v>8</v>
      </c>
      <c r="B17" s="10"/>
      <c r="C17" s="10" t="s">
        <v>55</v>
      </c>
      <c r="D17" s="26" t="s">
        <v>56</v>
      </c>
      <c r="E17" s="23">
        <f>115/2</f>
        <v>57.5</v>
      </c>
      <c r="F17" s="23">
        <v>4</v>
      </c>
      <c r="G17" s="23">
        <v>60</v>
      </c>
      <c r="H17" s="23">
        <v>1</v>
      </c>
      <c r="I17" s="23"/>
      <c r="J17" s="10">
        <f t="shared" si="0"/>
        <v>-9.5</v>
      </c>
    </row>
    <row r="18" spans="1:10" x14ac:dyDescent="0.3">
      <c r="A18" s="9">
        <v>9</v>
      </c>
      <c r="B18" s="10"/>
      <c r="C18" s="23" t="s">
        <v>57</v>
      </c>
      <c r="D18" s="27" t="s">
        <v>58</v>
      </c>
      <c r="E18" s="23">
        <f>125/2</f>
        <v>62.5</v>
      </c>
      <c r="F18" s="23">
        <v>3</v>
      </c>
      <c r="G18" s="23">
        <f>24+45</f>
        <v>69</v>
      </c>
      <c r="H18" s="23">
        <v>1</v>
      </c>
      <c r="I18" s="23"/>
      <c r="J18" s="10">
        <f t="shared" si="0"/>
        <v>-10.5</v>
      </c>
    </row>
    <row r="19" spans="1:10" x14ac:dyDescent="0.3">
      <c r="A19" s="9">
        <v>10</v>
      </c>
      <c r="B19" s="10"/>
      <c r="C19" s="23" t="s">
        <v>33</v>
      </c>
      <c r="D19" s="26" t="s">
        <v>59</v>
      </c>
      <c r="E19" s="23">
        <f>105/2</f>
        <v>52.5</v>
      </c>
      <c r="F19" s="23">
        <v>4</v>
      </c>
      <c r="G19" s="23">
        <v>59</v>
      </c>
      <c r="H19" s="23">
        <v>1</v>
      </c>
      <c r="I19" s="23"/>
      <c r="J19" s="10">
        <f t="shared" si="0"/>
        <v>-13.5</v>
      </c>
    </row>
    <row r="20" spans="1:10" x14ac:dyDescent="0.3">
      <c r="A20" s="9">
        <v>11</v>
      </c>
      <c r="B20" s="10"/>
      <c r="C20" s="10" t="s">
        <v>55</v>
      </c>
      <c r="D20" s="26" t="s">
        <v>60</v>
      </c>
      <c r="E20" s="23">
        <f>110/2</f>
        <v>55</v>
      </c>
      <c r="F20" s="23">
        <v>1</v>
      </c>
      <c r="G20" s="23">
        <f>49+26</f>
        <v>75</v>
      </c>
      <c r="H20" s="23">
        <v>1</v>
      </c>
      <c r="I20" s="23"/>
      <c r="J20" s="10">
        <f t="shared" si="0"/>
        <v>-18</v>
      </c>
    </row>
    <row r="21" spans="1:10" x14ac:dyDescent="0.3">
      <c r="A21" s="9">
        <v>12</v>
      </c>
      <c r="B21" s="10"/>
      <c r="C21" s="23" t="s">
        <v>45</v>
      </c>
      <c r="D21" s="28" t="s">
        <v>61</v>
      </c>
      <c r="E21" s="23">
        <f>150/2</f>
        <v>75</v>
      </c>
      <c r="F21" s="23">
        <v>0</v>
      </c>
      <c r="G21" s="23">
        <v>110</v>
      </c>
      <c r="H21" s="23">
        <v>1</v>
      </c>
      <c r="I21" s="23"/>
      <c r="J21" s="10">
        <f t="shared" si="0"/>
        <v>-30</v>
      </c>
    </row>
    <row r="22" spans="1:10" x14ac:dyDescent="0.3">
      <c r="A22" s="9">
        <v>13</v>
      </c>
      <c r="B22" s="10"/>
      <c r="C22" s="10" t="s">
        <v>49</v>
      </c>
      <c r="D22" s="26" t="s">
        <v>62</v>
      </c>
      <c r="E22" s="23">
        <f>110/2</f>
        <v>55</v>
      </c>
      <c r="F22" s="23">
        <v>2</v>
      </c>
      <c r="G22" s="23">
        <f>65+27</f>
        <v>92</v>
      </c>
      <c r="H22" s="23">
        <v>0</v>
      </c>
      <c r="I22" s="23"/>
      <c r="J22" s="10">
        <f t="shared" si="0"/>
        <v>-43</v>
      </c>
    </row>
    <row r="23" spans="1:10" x14ac:dyDescent="0.3">
      <c r="A23" s="9">
        <v>14</v>
      </c>
      <c r="B23" s="10"/>
      <c r="C23" s="23" t="s">
        <v>33</v>
      </c>
      <c r="D23" s="26" t="s">
        <v>63</v>
      </c>
      <c r="E23" s="23">
        <f>85/2</f>
        <v>42.5</v>
      </c>
      <c r="F23" s="23">
        <v>4</v>
      </c>
      <c r="G23" s="23">
        <v>76</v>
      </c>
      <c r="H23" s="23">
        <v>0</v>
      </c>
      <c r="I23" s="23"/>
      <c r="J23" s="10">
        <f t="shared" si="0"/>
        <v>-45.5</v>
      </c>
    </row>
    <row r="24" spans="1:10" x14ac:dyDescent="0.3">
      <c r="A24" s="9">
        <v>15</v>
      </c>
      <c r="B24" s="10"/>
      <c r="C24" s="10" t="s">
        <v>64</v>
      </c>
      <c r="D24" s="26" t="s">
        <v>65</v>
      </c>
      <c r="E24" s="23">
        <f>123/2</f>
        <v>61.5</v>
      </c>
      <c r="F24" s="23">
        <v>2</v>
      </c>
      <c r="G24" s="23">
        <f>83+25</f>
        <v>108</v>
      </c>
      <c r="H24" s="23">
        <v>1</v>
      </c>
      <c r="I24" s="23"/>
      <c r="J24" s="10">
        <f t="shared" si="0"/>
        <v>-47.5</v>
      </c>
    </row>
    <row r="25" spans="1:10" x14ac:dyDescent="0.3">
      <c r="A25" s="9">
        <v>16</v>
      </c>
      <c r="B25" s="10"/>
      <c r="C25" s="10" t="s">
        <v>64</v>
      </c>
      <c r="D25" s="26" t="s">
        <v>66</v>
      </c>
      <c r="E25" s="10">
        <f>+(50+50)/2</f>
        <v>50</v>
      </c>
      <c r="F25" s="10">
        <v>5</v>
      </c>
      <c r="G25" s="10">
        <f>26+66</f>
        <v>92</v>
      </c>
      <c r="H25" s="10">
        <v>1</v>
      </c>
      <c r="I25" s="10"/>
      <c r="J25" s="10">
        <f t="shared" si="0"/>
        <v>-52</v>
      </c>
    </row>
    <row r="26" spans="1:10" x14ac:dyDescent="0.3">
      <c r="A26" s="9">
        <v>17</v>
      </c>
      <c r="B26" s="10"/>
      <c r="C26" s="23" t="s">
        <v>33</v>
      </c>
      <c r="D26" s="26" t="s">
        <v>67</v>
      </c>
      <c r="E26" s="29">
        <f>105/2</f>
        <v>52.5</v>
      </c>
      <c r="F26" s="23">
        <v>5</v>
      </c>
      <c r="G26" s="23">
        <f>66+39</f>
        <v>105</v>
      </c>
      <c r="H26" s="23">
        <v>1</v>
      </c>
      <c r="I26" s="23"/>
      <c r="J26" s="10">
        <f t="shared" si="0"/>
        <v>-62.5</v>
      </c>
    </row>
    <row r="27" spans="1:10" x14ac:dyDescent="0.3">
      <c r="A27" s="9">
        <v>18</v>
      </c>
      <c r="B27" s="10"/>
      <c r="C27" s="23" t="s">
        <v>33</v>
      </c>
      <c r="D27" s="26" t="s">
        <v>68</v>
      </c>
      <c r="E27" s="23">
        <f>95/2</f>
        <v>47.5</v>
      </c>
      <c r="F27" s="23">
        <v>5</v>
      </c>
      <c r="G27" s="23">
        <v>104</v>
      </c>
      <c r="H27" s="23">
        <v>1</v>
      </c>
      <c r="I27" s="23"/>
      <c r="J27" s="10">
        <f t="shared" si="0"/>
        <v>-66.5</v>
      </c>
    </row>
    <row r="28" spans="1:10" x14ac:dyDescent="0.3">
      <c r="A28" s="9">
        <v>19</v>
      </c>
      <c r="B28" s="10"/>
      <c r="C28" s="23" t="s">
        <v>45</v>
      </c>
      <c r="D28" s="28" t="s">
        <v>69</v>
      </c>
      <c r="E28" s="23">
        <f>105/2</f>
        <v>52.5</v>
      </c>
      <c r="F28" s="23">
        <v>1</v>
      </c>
      <c r="G28" s="23">
        <f>88+41</f>
        <v>129</v>
      </c>
      <c r="H28" s="23">
        <v>0</v>
      </c>
      <c r="I28" s="23"/>
      <c r="J28" s="10">
        <f t="shared" si="0"/>
        <v>-79.5</v>
      </c>
    </row>
    <row r="29" spans="1:10" x14ac:dyDescent="0.3">
      <c r="A29" s="9">
        <v>20</v>
      </c>
      <c r="B29" s="10"/>
      <c r="C29" s="10" t="s">
        <v>64</v>
      </c>
      <c r="D29" s="26" t="s">
        <v>70</v>
      </c>
      <c r="E29" s="23">
        <f>86/2</f>
        <v>43</v>
      </c>
      <c r="F29" s="23">
        <v>5</v>
      </c>
      <c r="G29" s="23">
        <f>85+40</f>
        <v>125</v>
      </c>
      <c r="H29" s="23">
        <v>1</v>
      </c>
      <c r="I29" s="23"/>
      <c r="J29" s="10">
        <f t="shared" si="0"/>
        <v>-92</v>
      </c>
    </row>
    <row r="30" spans="1:10" x14ac:dyDescent="0.3">
      <c r="A30" s="9">
        <v>21</v>
      </c>
      <c r="B30" s="23"/>
      <c r="C30" s="10" t="s">
        <v>49</v>
      </c>
      <c r="D30" s="26" t="s">
        <v>71</v>
      </c>
      <c r="E30" s="23">
        <f>100/2</f>
        <v>50</v>
      </c>
      <c r="F30" s="23">
        <v>2</v>
      </c>
      <c r="G30" s="23">
        <f>116+28</f>
        <v>144</v>
      </c>
      <c r="H30" s="23">
        <v>1</v>
      </c>
      <c r="I30" s="23"/>
      <c r="J30" s="10">
        <f t="shared" si="0"/>
        <v>-95</v>
      </c>
    </row>
    <row r="31" spans="1:10" x14ac:dyDescent="0.3">
      <c r="A31" s="9">
        <v>22</v>
      </c>
      <c r="B31" s="23"/>
      <c r="C31" s="10" t="s">
        <v>64</v>
      </c>
      <c r="D31" s="26" t="s">
        <v>72</v>
      </c>
      <c r="E31" s="10">
        <f>85/2</f>
        <v>42.5</v>
      </c>
      <c r="F31" s="10">
        <v>2</v>
      </c>
      <c r="G31" s="10">
        <f>127+31</f>
        <v>158</v>
      </c>
      <c r="H31" s="10">
        <v>1</v>
      </c>
      <c r="I31" s="10"/>
      <c r="J31" s="10">
        <f t="shared" si="0"/>
        <v>-116.5</v>
      </c>
    </row>
    <row r="32" spans="1:10" x14ac:dyDescent="0.3">
      <c r="A32" s="9">
        <v>23</v>
      </c>
      <c r="B32" s="23"/>
      <c r="C32" s="10" t="s">
        <v>49</v>
      </c>
      <c r="D32" s="26" t="s">
        <v>73</v>
      </c>
      <c r="E32" s="23">
        <f>87/2</f>
        <v>43.5</v>
      </c>
      <c r="F32" s="23">
        <v>2</v>
      </c>
      <c r="G32" s="23">
        <f>130+41</f>
        <v>171</v>
      </c>
      <c r="H32" s="23">
        <v>1</v>
      </c>
      <c r="I32" s="23"/>
      <c r="J32" s="10">
        <f t="shared" si="0"/>
        <v>-128.5</v>
      </c>
    </row>
    <row r="33" spans="1:11" x14ac:dyDescent="0.3">
      <c r="A33" s="9">
        <v>24</v>
      </c>
      <c r="B33" s="23"/>
      <c r="C33" s="10" t="s">
        <v>74</v>
      </c>
      <c r="D33" s="26" t="s">
        <v>75</v>
      </c>
      <c r="E33" s="10"/>
      <c r="F33" s="10"/>
      <c r="G33" s="10"/>
      <c r="H33" s="10"/>
      <c r="I33" s="10"/>
      <c r="J33" s="10">
        <f t="shared" si="0"/>
        <v>0</v>
      </c>
      <c r="K33" s="3" t="s">
        <v>76</v>
      </c>
    </row>
    <row r="34" spans="1:11" x14ac:dyDescent="0.3">
      <c r="A34" s="9">
        <v>25</v>
      </c>
      <c r="B34" s="23"/>
      <c r="C34" s="10" t="s">
        <v>74</v>
      </c>
      <c r="D34" s="26" t="s">
        <v>77</v>
      </c>
      <c r="E34" s="10"/>
      <c r="F34" s="10"/>
      <c r="G34" s="10"/>
      <c r="H34" s="10"/>
      <c r="I34" s="10"/>
      <c r="J34" s="10">
        <f t="shared" si="0"/>
        <v>0</v>
      </c>
      <c r="K34" s="3" t="s">
        <v>76</v>
      </c>
    </row>
    <row r="35" spans="1:11" x14ac:dyDescent="0.3">
      <c r="A35" s="9">
        <v>26</v>
      </c>
      <c r="B35" s="23"/>
      <c r="C35" s="10" t="s">
        <v>74</v>
      </c>
      <c r="D35" s="26" t="s">
        <v>78</v>
      </c>
      <c r="E35" s="10"/>
      <c r="F35" s="10"/>
      <c r="G35" s="10"/>
      <c r="H35" s="10"/>
      <c r="I35" s="10"/>
      <c r="J35" s="10">
        <f t="shared" si="0"/>
        <v>0</v>
      </c>
      <c r="K35" s="3" t="s">
        <v>76</v>
      </c>
    </row>
    <row r="36" spans="1:11" x14ac:dyDescent="0.3">
      <c r="A36" s="9">
        <v>27</v>
      </c>
      <c r="B36" s="23"/>
      <c r="C36" s="10" t="s">
        <v>74</v>
      </c>
      <c r="D36" s="26" t="s">
        <v>79</v>
      </c>
      <c r="E36" s="10"/>
      <c r="F36" s="10"/>
      <c r="G36" s="10"/>
      <c r="H36" s="10"/>
      <c r="I36" s="10"/>
      <c r="J36" s="10">
        <f t="shared" si="0"/>
        <v>0</v>
      </c>
      <c r="K36" s="3" t="s">
        <v>76</v>
      </c>
    </row>
    <row r="37" spans="1:11" x14ac:dyDescent="0.3">
      <c r="A37" s="9">
        <v>28</v>
      </c>
      <c r="B37" s="23"/>
      <c r="C37" s="10" t="s">
        <v>74</v>
      </c>
      <c r="D37" s="26" t="s">
        <v>80</v>
      </c>
      <c r="E37" s="10"/>
      <c r="F37" s="10"/>
      <c r="G37" s="10"/>
      <c r="H37" s="10"/>
      <c r="I37" s="10"/>
      <c r="J37" s="10">
        <f t="shared" si="0"/>
        <v>0</v>
      </c>
      <c r="K37" s="3" t="s">
        <v>76</v>
      </c>
    </row>
    <row r="38" spans="1:11" x14ac:dyDescent="0.3">
      <c r="A38" s="9">
        <v>29</v>
      </c>
      <c r="B38" s="23"/>
      <c r="C38" s="10" t="s">
        <v>74</v>
      </c>
      <c r="D38" s="26" t="s">
        <v>81</v>
      </c>
      <c r="E38" s="10"/>
      <c r="F38" s="10"/>
      <c r="G38" s="10"/>
      <c r="H38" s="10"/>
      <c r="I38" s="10"/>
      <c r="J38" s="10">
        <f t="shared" si="0"/>
        <v>0</v>
      </c>
      <c r="K38" s="3" t="s">
        <v>76</v>
      </c>
    </row>
    <row r="39" spans="1:11" x14ac:dyDescent="0.3">
      <c r="A39" s="9">
        <v>30</v>
      </c>
      <c r="B39" s="23"/>
      <c r="C39" s="10" t="s">
        <v>82</v>
      </c>
      <c r="D39" s="26" t="s">
        <v>83</v>
      </c>
      <c r="E39" s="10"/>
      <c r="F39" s="10"/>
      <c r="G39" s="10"/>
      <c r="H39" s="10"/>
      <c r="I39" s="10"/>
      <c r="J39" s="10">
        <f t="shared" si="0"/>
        <v>0</v>
      </c>
      <c r="K39" s="3" t="s">
        <v>76</v>
      </c>
    </row>
    <row r="40" spans="1:11" x14ac:dyDescent="0.3">
      <c r="A40" s="9">
        <v>31</v>
      </c>
      <c r="B40" s="23"/>
      <c r="C40" s="10" t="s">
        <v>82</v>
      </c>
      <c r="D40" s="26" t="s">
        <v>84</v>
      </c>
      <c r="E40" s="10"/>
      <c r="F40" s="10"/>
      <c r="G40" s="10"/>
      <c r="H40" s="10"/>
      <c r="I40" s="10"/>
      <c r="J40" s="10">
        <f t="shared" si="0"/>
        <v>0</v>
      </c>
      <c r="K40" s="3" t="s">
        <v>76</v>
      </c>
    </row>
    <row r="41" spans="1:11" x14ac:dyDescent="0.3">
      <c r="A41" s="9">
        <v>32</v>
      </c>
      <c r="B41" s="23"/>
      <c r="C41" s="10" t="s">
        <v>82</v>
      </c>
      <c r="D41" s="26" t="s">
        <v>85</v>
      </c>
      <c r="E41" s="10"/>
      <c r="F41" s="10"/>
      <c r="G41" s="10"/>
      <c r="H41" s="10"/>
      <c r="I41" s="10"/>
      <c r="J41" s="10">
        <f t="shared" si="0"/>
        <v>0</v>
      </c>
      <c r="K41" s="3" t="s">
        <v>76</v>
      </c>
    </row>
    <row r="42" spans="1:11" x14ac:dyDescent="0.3">
      <c r="A42" s="9">
        <v>33</v>
      </c>
      <c r="B42" s="23"/>
      <c r="C42" s="10" t="s">
        <v>82</v>
      </c>
      <c r="D42" s="26" t="s">
        <v>86</v>
      </c>
      <c r="E42" s="10"/>
      <c r="F42" s="10"/>
      <c r="G42" s="10"/>
      <c r="H42" s="10"/>
      <c r="I42" s="10"/>
      <c r="J42" s="10">
        <f t="shared" si="0"/>
        <v>0</v>
      </c>
      <c r="K42" s="3" t="s">
        <v>76</v>
      </c>
    </row>
    <row r="43" spans="1:11" x14ac:dyDescent="0.3">
      <c r="A43" s="9">
        <v>34</v>
      </c>
      <c r="B43" s="23"/>
      <c r="C43" s="10" t="s">
        <v>82</v>
      </c>
      <c r="D43" s="26" t="s">
        <v>87</v>
      </c>
      <c r="E43" s="10"/>
      <c r="F43" s="10"/>
      <c r="G43" s="10"/>
      <c r="H43" s="10"/>
      <c r="I43" s="10"/>
      <c r="J43" s="10">
        <f t="shared" si="0"/>
        <v>0</v>
      </c>
      <c r="K43" s="3" t="s">
        <v>76</v>
      </c>
    </row>
    <row r="44" spans="1:11" x14ac:dyDescent="0.3">
      <c r="A44" s="9">
        <v>35</v>
      </c>
      <c r="B44" s="23"/>
      <c r="C44" s="10" t="s">
        <v>82</v>
      </c>
      <c r="D44" s="26" t="s">
        <v>88</v>
      </c>
      <c r="E44" s="10"/>
      <c r="F44" s="10"/>
      <c r="G44" s="10"/>
      <c r="H44" s="10"/>
      <c r="I44" s="10"/>
      <c r="J44" s="10">
        <f t="shared" si="0"/>
        <v>0</v>
      </c>
      <c r="K44" s="3" t="s">
        <v>76</v>
      </c>
    </row>
    <row r="45" spans="1:11" x14ac:dyDescent="0.3">
      <c r="A45" s="9">
        <v>36</v>
      </c>
      <c r="B45" s="23"/>
      <c r="C45" s="10" t="s">
        <v>89</v>
      </c>
      <c r="D45" s="30" t="s">
        <v>90</v>
      </c>
      <c r="E45" s="10"/>
      <c r="F45" s="10"/>
      <c r="G45" s="10"/>
      <c r="H45" s="10"/>
      <c r="I45" s="10"/>
      <c r="J45" s="10">
        <f t="shared" si="0"/>
        <v>0</v>
      </c>
      <c r="K45" s="3" t="s">
        <v>76</v>
      </c>
    </row>
    <row r="46" spans="1:11" x14ac:dyDescent="0.3">
      <c r="A46" s="9">
        <v>37</v>
      </c>
      <c r="B46" s="23"/>
      <c r="C46" s="10" t="s">
        <v>89</v>
      </c>
      <c r="D46" s="30" t="s">
        <v>91</v>
      </c>
      <c r="E46" s="10"/>
      <c r="F46" s="10"/>
      <c r="G46" s="10"/>
      <c r="H46" s="10"/>
      <c r="I46" s="10"/>
      <c r="J46" s="10">
        <f t="shared" si="0"/>
        <v>0</v>
      </c>
      <c r="K46" s="3" t="s">
        <v>76</v>
      </c>
    </row>
    <row r="47" spans="1:11" x14ac:dyDescent="0.3">
      <c r="A47" s="9">
        <v>38</v>
      </c>
      <c r="B47" s="23"/>
      <c r="C47" s="10" t="s">
        <v>89</v>
      </c>
      <c r="D47" s="30" t="s">
        <v>92</v>
      </c>
      <c r="E47" s="10"/>
      <c r="F47" s="10"/>
      <c r="G47" s="10"/>
      <c r="H47" s="10"/>
      <c r="I47" s="10"/>
      <c r="J47" s="10">
        <f t="shared" si="0"/>
        <v>0</v>
      </c>
      <c r="K47" s="3" t="s">
        <v>76</v>
      </c>
    </row>
    <row r="48" spans="1:11" x14ac:dyDescent="0.3">
      <c r="A48" s="9">
        <v>39</v>
      </c>
      <c r="B48" s="23"/>
      <c r="C48" s="10" t="s">
        <v>89</v>
      </c>
      <c r="D48" s="30" t="s">
        <v>93</v>
      </c>
      <c r="E48" s="10"/>
      <c r="F48" s="10"/>
      <c r="G48" s="10"/>
      <c r="H48" s="10"/>
      <c r="I48" s="10"/>
      <c r="J48" s="10">
        <f t="shared" si="0"/>
        <v>0</v>
      </c>
      <c r="K48" s="3" t="s">
        <v>76</v>
      </c>
    </row>
    <row r="49" spans="1:11" x14ac:dyDescent="0.3">
      <c r="A49" s="9">
        <v>40</v>
      </c>
      <c r="B49" s="23"/>
      <c r="C49" s="10" t="s">
        <v>89</v>
      </c>
      <c r="D49" s="30" t="s">
        <v>94</v>
      </c>
      <c r="E49" s="10"/>
      <c r="F49" s="10"/>
      <c r="G49" s="10"/>
      <c r="H49" s="10"/>
      <c r="I49" s="10"/>
      <c r="J49" s="10">
        <f t="shared" si="0"/>
        <v>0</v>
      </c>
      <c r="K49" s="3" t="s">
        <v>76</v>
      </c>
    </row>
    <row r="50" spans="1:11" x14ac:dyDescent="0.3">
      <c r="A50" s="9">
        <v>41</v>
      </c>
      <c r="B50" s="23"/>
      <c r="C50" s="10" t="s">
        <v>64</v>
      </c>
      <c r="D50" s="26" t="s">
        <v>95</v>
      </c>
      <c r="E50" s="10"/>
      <c r="F50" s="10"/>
      <c r="G50" s="10"/>
      <c r="H50" s="10"/>
      <c r="I50" s="10"/>
      <c r="J50" s="10">
        <f t="shared" si="0"/>
        <v>0</v>
      </c>
      <c r="K50" s="3" t="s">
        <v>76</v>
      </c>
    </row>
    <row r="51" spans="1:11" x14ac:dyDescent="0.3">
      <c r="A51" s="9">
        <v>42</v>
      </c>
      <c r="B51" s="23"/>
      <c r="C51" s="10" t="s">
        <v>64</v>
      </c>
      <c r="D51" s="26" t="s">
        <v>96</v>
      </c>
      <c r="E51" s="23"/>
      <c r="F51" s="23"/>
      <c r="G51" s="23"/>
      <c r="H51" s="23"/>
      <c r="I51" s="23"/>
      <c r="J51" s="10">
        <f t="shared" si="0"/>
        <v>0</v>
      </c>
      <c r="K51" s="3" t="s">
        <v>76</v>
      </c>
    </row>
    <row r="52" spans="1:11" x14ac:dyDescent="0.3">
      <c r="A52" s="9">
        <v>43</v>
      </c>
      <c r="B52" s="23"/>
      <c r="C52" s="10" t="s">
        <v>55</v>
      </c>
      <c r="D52" s="26" t="s">
        <v>97</v>
      </c>
      <c r="E52" s="23"/>
      <c r="F52" s="23"/>
      <c r="G52" s="23"/>
      <c r="H52" s="23"/>
      <c r="I52" s="23"/>
      <c r="J52" s="10">
        <f t="shared" si="0"/>
        <v>0</v>
      </c>
      <c r="K52" s="3" t="s">
        <v>76</v>
      </c>
    </row>
    <row r="53" spans="1:11" x14ac:dyDescent="0.3">
      <c r="A53" s="9">
        <v>44</v>
      </c>
      <c r="B53" s="23"/>
      <c r="C53" s="10" t="s">
        <v>55</v>
      </c>
      <c r="D53" s="26" t="s">
        <v>98</v>
      </c>
      <c r="E53" s="23"/>
      <c r="F53" s="23"/>
      <c r="G53" s="23"/>
      <c r="H53" s="23"/>
      <c r="I53" s="23"/>
      <c r="J53" s="10">
        <f t="shared" si="0"/>
        <v>0</v>
      </c>
      <c r="K53" s="3" t="s">
        <v>76</v>
      </c>
    </row>
    <row r="54" spans="1:11" x14ac:dyDescent="0.3">
      <c r="A54" s="9">
        <v>45</v>
      </c>
      <c r="B54" s="23"/>
      <c r="C54" s="10" t="s">
        <v>55</v>
      </c>
      <c r="D54" s="26" t="s">
        <v>99</v>
      </c>
      <c r="E54" s="23"/>
      <c r="F54" s="23"/>
      <c r="G54" s="23"/>
      <c r="H54" s="23"/>
      <c r="I54" s="23"/>
      <c r="J54" s="10">
        <f t="shared" si="0"/>
        <v>0</v>
      </c>
      <c r="K54" s="3" t="s">
        <v>76</v>
      </c>
    </row>
    <row r="55" spans="1:11" x14ac:dyDescent="0.3">
      <c r="A55" s="9">
        <v>46</v>
      </c>
      <c r="B55" s="23"/>
      <c r="C55" s="23" t="s">
        <v>45</v>
      </c>
      <c r="D55" s="28" t="s">
        <v>100</v>
      </c>
      <c r="E55" s="23"/>
      <c r="F55" s="23"/>
      <c r="G55" s="23"/>
      <c r="H55" s="23"/>
      <c r="I55" s="23"/>
      <c r="J55" s="10">
        <f t="shared" si="0"/>
        <v>0</v>
      </c>
      <c r="K55" s="3" t="s">
        <v>76</v>
      </c>
    </row>
    <row r="56" spans="1:11" x14ac:dyDescent="0.3">
      <c r="A56" s="9">
        <v>47</v>
      </c>
      <c r="B56" s="23"/>
      <c r="C56" s="23" t="s">
        <v>45</v>
      </c>
      <c r="D56" s="28" t="s">
        <v>101</v>
      </c>
      <c r="E56" s="23"/>
      <c r="F56" s="23"/>
      <c r="G56" s="23"/>
      <c r="H56" s="23"/>
      <c r="I56" s="23"/>
      <c r="J56" s="10">
        <f t="shared" si="0"/>
        <v>0</v>
      </c>
      <c r="K56" s="3" t="s">
        <v>76</v>
      </c>
    </row>
    <row r="57" spans="1:11" x14ac:dyDescent="0.3">
      <c r="A57" s="9">
        <v>48</v>
      </c>
      <c r="B57" s="23"/>
      <c r="C57" s="23" t="s">
        <v>45</v>
      </c>
      <c r="D57" s="28" t="s">
        <v>102</v>
      </c>
      <c r="E57" s="23"/>
      <c r="F57" s="23"/>
      <c r="G57" s="23"/>
      <c r="H57" s="23"/>
      <c r="I57" s="23"/>
      <c r="J57" s="10">
        <f t="shared" si="0"/>
        <v>0</v>
      </c>
      <c r="K57" s="3" t="s">
        <v>76</v>
      </c>
    </row>
    <row r="58" spans="1:11" x14ac:dyDescent="0.3">
      <c r="A58" s="9">
        <v>49</v>
      </c>
      <c r="B58" s="23"/>
      <c r="C58" s="23" t="s">
        <v>45</v>
      </c>
      <c r="D58" s="28" t="s">
        <v>103</v>
      </c>
      <c r="E58" s="23"/>
      <c r="F58" s="23"/>
      <c r="G58" s="23"/>
      <c r="H58" s="23"/>
      <c r="I58" s="23"/>
      <c r="J58" s="10">
        <f t="shared" si="0"/>
        <v>0</v>
      </c>
      <c r="K58" s="3" t="s">
        <v>76</v>
      </c>
    </row>
    <row r="59" spans="1:11" x14ac:dyDescent="0.3">
      <c r="A59" s="9">
        <v>50</v>
      </c>
      <c r="B59" s="23"/>
      <c r="C59" s="23" t="s">
        <v>33</v>
      </c>
      <c r="D59" s="26" t="s">
        <v>104</v>
      </c>
      <c r="E59" s="23"/>
      <c r="F59" s="23"/>
      <c r="G59" s="23"/>
      <c r="H59" s="23"/>
      <c r="I59" s="23"/>
      <c r="J59" s="10">
        <f t="shared" si="0"/>
        <v>0</v>
      </c>
      <c r="K59" s="3" t="s">
        <v>76</v>
      </c>
    </row>
  </sheetData>
  <mergeCells count="14">
    <mergeCell ref="A7:B7"/>
    <mergeCell ref="C7:J7"/>
    <mergeCell ref="A5:B5"/>
    <mergeCell ref="C5:D5"/>
    <mergeCell ref="F5:G5"/>
    <mergeCell ref="I5:J5"/>
    <mergeCell ref="A6:B6"/>
    <mergeCell ref="C6:J6"/>
    <mergeCell ref="A1:J1"/>
    <mergeCell ref="A2:J2"/>
    <mergeCell ref="A3:J3"/>
    <mergeCell ref="A4:B4"/>
    <mergeCell ref="C4:D4"/>
    <mergeCell ref="F4:J4"/>
  </mergeCells>
  <conditionalFormatting sqref="D49">
    <cfRule type="duplicateValues" dxfId="23" priority="3" stopIfTrue="1"/>
  </conditionalFormatting>
  <conditionalFormatting sqref="D50:D53">
    <cfRule type="duplicateValues" dxfId="22" priority="4" stopIfTrue="1"/>
  </conditionalFormatting>
  <conditionalFormatting sqref="D24">
    <cfRule type="duplicateValues" dxfId="21" priority="2" stopIfTrue="1"/>
  </conditionalFormatting>
  <conditionalFormatting sqref="D25:D28">
    <cfRule type="duplicateValues" dxfId="20" priority="1" stopIfTrue="1"/>
  </conditionalFormatting>
  <conditionalFormatting sqref="D33:D34 D10:D15">
    <cfRule type="duplicateValues" dxfId="19" priority="5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B974-6248-441B-94F3-F0EC6663D544}">
  <dimension ref="A1:K70"/>
  <sheetViews>
    <sheetView workbookViewId="0">
      <selection activeCell="H22" sqref="H22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5" width="13.6640625" style="3" customWidth="1"/>
    <col min="6" max="6" width="10.88671875" style="3" customWidth="1"/>
    <col min="7" max="9" width="13.6640625" style="3" customWidth="1"/>
    <col min="10" max="10" width="9.6640625" style="3" customWidth="1"/>
    <col min="11" max="16384" width="11.5546875" style="3"/>
  </cols>
  <sheetData>
    <row r="1" spans="1:10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2.2" customHeight="1" x14ac:dyDescent="0.3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3" t="s">
        <v>3</v>
      </c>
      <c r="B4" s="13"/>
      <c r="C4" s="14" t="s">
        <v>28</v>
      </c>
      <c r="D4" s="14"/>
      <c r="E4" s="2" t="s">
        <v>4</v>
      </c>
      <c r="F4" s="14"/>
      <c r="G4" s="14"/>
      <c r="H4" s="14"/>
      <c r="I4" s="14"/>
      <c r="J4" s="14"/>
    </row>
    <row r="5" spans="1:10" x14ac:dyDescent="0.3">
      <c r="A5" s="13" t="s">
        <v>5</v>
      </c>
      <c r="B5" s="13"/>
      <c r="C5" s="14" t="s">
        <v>30</v>
      </c>
      <c r="D5" s="14"/>
      <c r="E5" s="4" t="s">
        <v>6</v>
      </c>
      <c r="F5" s="15"/>
      <c r="G5" s="15"/>
      <c r="H5" s="2" t="s">
        <v>7</v>
      </c>
      <c r="I5" s="15"/>
      <c r="J5" s="15"/>
    </row>
    <row r="6" spans="1:10" x14ac:dyDescent="0.3">
      <c r="A6" s="13" t="s">
        <v>8</v>
      </c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5"/>
      <c r="B8" s="2"/>
      <c r="C8" s="2"/>
      <c r="D8" s="2"/>
      <c r="E8" s="2"/>
      <c r="F8" s="2"/>
      <c r="G8" s="2"/>
      <c r="H8" s="2"/>
      <c r="I8" s="2"/>
      <c r="J8" s="2"/>
    </row>
    <row r="9" spans="1:10" s="8" customFormat="1" ht="43.2" x14ac:dyDescent="0.3">
      <c r="A9" s="6" t="s">
        <v>10</v>
      </c>
      <c r="B9" s="7" t="s">
        <v>11</v>
      </c>
      <c r="C9" s="7" t="s">
        <v>12</v>
      </c>
      <c r="D9" s="7" t="s">
        <v>13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19</v>
      </c>
    </row>
    <row r="10" spans="1:10" x14ac:dyDescent="0.3">
      <c r="A10" s="9">
        <v>1</v>
      </c>
      <c r="B10" s="23"/>
      <c r="C10" s="12" t="s">
        <v>119</v>
      </c>
      <c r="D10" s="48" t="s">
        <v>193</v>
      </c>
      <c r="E10" s="12">
        <f>145/2</f>
        <v>72.5</v>
      </c>
      <c r="F10" s="12">
        <v>2</v>
      </c>
      <c r="G10" s="12">
        <v>19</v>
      </c>
      <c r="H10" s="12"/>
      <c r="I10" s="12"/>
      <c r="J10" s="12">
        <f t="shared" ref="J10:J70" si="0">(E10)-((F10*3)+G10)+((H10*5)+(I10*10))</f>
        <v>47.5</v>
      </c>
    </row>
    <row r="11" spans="1:10" x14ac:dyDescent="0.3">
      <c r="A11" s="9">
        <v>2</v>
      </c>
      <c r="B11" s="23"/>
      <c r="C11" s="12" t="s">
        <v>36</v>
      </c>
      <c r="D11" s="20" t="s">
        <v>194</v>
      </c>
      <c r="E11" s="12">
        <f>155/2</f>
        <v>77.5</v>
      </c>
      <c r="F11" s="12">
        <v>1</v>
      </c>
      <c r="G11" s="12">
        <f>18+28</f>
        <v>46</v>
      </c>
      <c r="H11" s="12"/>
      <c r="I11" s="12">
        <v>1</v>
      </c>
      <c r="J11" s="12">
        <f t="shared" si="0"/>
        <v>38.5</v>
      </c>
    </row>
    <row r="12" spans="1:10" x14ac:dyDescent="0.3">
      <c r="A12" s="9">
        <v>3</v>
      </c>
      <c r="B12" s="23"/>
      <c r="C12" s="12" t="s">
        <v>20</v>
      </c>
      <c r="D12" s="49" t="s">
        <v>161</v>
      </c>
      <c r="E12" s="12">
        <f>166/2</f>
        <v>83</v>
      </c>
      <c r="F12" s="12">
        <v>0</v>
      </c>
      <c r="G12" s="12">
        <f>20+36</f>
        <v>56</v>
      </c>
      <c r="H12" s="12"/>
      <c r="I12" s="12">
        <v>1</v>
      </c>
      <c r="J12" s="12">
        <f t="shared" si="0"/>
        <v>37</v>
      </c>
    </row>
    <row r="13" spans="1:10" x14ac:dyDescent="0.3">
      <c r="A13" s="9">
        <v>4</v>
      </c>
      <c r="B13" s="23"/>
      <c r="C13" s="12" t="s">
        <v>36</v>
      </c>
      <c r="D13" s="20" t="s">
        <v>195</v>
      </c>
      <c r="E13" s="12">
        <f>150/2</f>
        <v>75</v>
      </c>
      <c r="F13" s="12">
        <v>1</v>
      </c>
      <c r="G13" s="12">
        <f>17+30</f>
        <v>47</v>
      </c>
      <c r="H13" s="12"/>
      <c r="I13" s="12">
        <v>1</v>
      </c>
      <c r="J13" s="12">
        <f t="shared" si="0"/>
        <v>35</v>
      </c>
    </row>
    <row r="14" spans="1:10" x14ac:dyDescent="0.3">
      <c r="A14" s="9">
        <v>5</v>
      </c>
      <c r="B14" s="23"/>
      <c r="C14" s="12" t="s">
        <v>107</v>
      </c>
      <c r="D14" s="21" t="s">
        <v>196</v>
      </c>
      <c r="E14" s="12">
        <f>160/2</f>
        <v>80</v>
      </c>
      <c r="F14" s="12">
        <v>2</v>
      </c>
      <c r="G14" s="12">
        <f>20+24</f>
        <v>44</v>
      </c>
      <c r="H14" s="12"/>
      <c r="I14" s="12"/>
      <c r="J14" s="12">
        <f t="shared" si="0"/>
        <v>30</v>
      </c>
    </row>
    <row r="15" spans="1:10" x14ac:dyDescent="0.3">
      <c r="A15" s="9">
        <v>6</v>
      </c>
      <c r="B15" s="23"/>
      <c r="C15" s="23" t="s">
        <v>119</v>
      </c>
      <c r="D15" s="40" t="s">
        <v>197</v>
      </c>
      <c r="E15" s="23">
        <f>155/2</f>
        <v>77.5</v>
      </c>
      <c r="F15" s="23">
        <v>4</v>
      </c>
      <c r="G15" s="23">
        <v>38</v>
      </c>
      <c r="H15" s="23"/>
      <c r="I15" s="23"/>
      <c r="J15" s="10">
        <f t="shared" si="0"/>
        <v>27.5</v>
      </c>
    </row>
    <row r="16" spans="1:10" x14ac:dyDescent="0.3">
      <c r="A16" s="9">
        <v>7</v>
      </c>
      <c r="B16" s="10"/>
      <c r="C16" s="10" t="s">
        <v>24</v>
      </c>
      <c r="D16" s="41" t="s">
        <v>156</v>
      </c>
      <c r="E16" s="10">
        <f>145/2</f>
        <v>72.5</v>
      </c>
      <c r="F16" s="10">
        <v>1</v>
      </c>
      <c r="G16" s="10">
        <f>24+27</f>
        <v>51</v>
      </c>
      <c r="H16" s="10">
        <v>1</v>
      </c>
      <c r="I16" s="10"/>
      <c r="J16" s="10">
        <f t="shared" si="0"/>
        <v>23.5</v>
      </c>
    </row>
    <row r="17" spans="1:11" x14ac:dyDescent="0.3">
      <c r="A17" s="9">
        <v>8</v>
      </c>
      <c r="B17" s="23"/>
      <c r="C17" s="23" t="s">
        <v>121</v>
      </c>
      <c r="D17" s="26" t="s">
        <v>164</v>
      </c>
      <c r="E17" s="23">
        <f>145/2</f>
        <v>72.5</v>
      </c>
      <c r="F17" s="23">
        <v>2</v>
      </c>
      <c r="G17" s="23">
        <f>23+32</f>
        <v>55</v>
      </c>
      <c r="H17" s="23"/>
      <c r="I17" s="23">
        <v>1</v>
      </c>
      <c r="J17" s="10">
        <f t="shared" si="0"/>
        <v>21.5</v>
      </c>
    </row>
    <row r="18" spans="1:11" x14ac:dyDescent="0.3">
      <c r="A18" s="9">
        <v>9</v>
      </c>
      <c r="B18" s="23"/>
      <c r="C18" s="23" t="s">
        <v>121</v>
      </c>
      <c r="D18" s="26" t="s">
        <v>163</v>
      </c>
      <c r="E18" s="23">
        <f>150/2</f>
        <v>75</v>
      </c>
      <c r="F18" s="23">
        <v>2</v>
      </c>
      <c r="G18" s="23">
        <f>19+37</f>
        <v>56</v>
      </c>
      <c r="H18" s="23">
        <v>1</v>
      </c>
      <c r="I18" s="23"/>
      <c r="J18" s="10">
        <f t="shared" si="0"/>
        <v>18</v>
      </c>
    </row>
    <row r="19" spans="1:11" x14ac:dyDescent="0.3">
      <c r="A19" s="9">
        <v>10</v>
      </c>
      <c r="B19" s="10"/>
      <c r="C19" s="10" t="s">
        <v>24</v>
      </c>
      <c r="D19" s="41" t="s">
        <v>154</v>
      </c>
      <c r="E19" s="10">
        <f>120/2</f>
        <v>60</v>
      </c>
      <c r="F19" s="10">
        <v>1</v>
      </c>
      <c r="G19" s="10">
        <f>21+24</f>
        <v>45</v>
      </c>
      <c r="H19" s="10">
        <v>1</v>
      </c>
      <c r="I19" s="10"/>
      <c r="J19" s="10">
        <f t="shared" si="0"/>
        <v>17</v>
      </c>
    </row>
    <row r="20" spans="1:11" x14ac:dyDescent="0.3">
      <c r="A20" s="9">
        <v>11</v>
      </c>
      <c r="B20" s="23"/>
      <c r="C20" s="23" t="s">
        <v>36</v>
      </c>
      <c r="D20" s="27" t="s">
        <v>198</v>
      </c>
      <c r="E20" s="23">
        <f>135/2</f>
        <v>67.5</v>
      </c>
      <c r="F20" s="23">
        <v>1</v>
      </c>
      <c r="G20" s="23">
        <f>22+38</f>
        <v>60</v>
      </c>
      <c r="H20" s="23"/>
      <c r="I20" s="23">
        <v>1</v>
      </c>
      <c r="J20" s="50">
        <f t="shared" si="0"/>
        <v>14.5</v>
      </c>
    </row>
    <row r="21" spans="1:11" x14ac:dyDescent="0.3">
      <c r="A21" s="9">
        <v>12</v>
      </c>
      <c r="B21" s="23"/>
      <c r="C21" s="23" t="s">
        <v>119</v>
      </c>
      <c r="D21" s="40" t="s">
        <v>173</v>
      </c>
      <c r="E21" s="23">
        <f>140/2</f>
        <v>70</v>
      </c>
      <c r="F21" s="23">
        <v>0</v>
      </c>
      <c r="G21" s="23">
        <f>18+41</f>
        <v>59</v>
      </c>
      <c r="H21" s="23"/>
      <c r="I21" s="23"/>
      <c r="J21" s="10">
        <f t="shared" si="0"/>
        <v>11</v>
      </c>
    </row>
    <row r="22" spans="1:11" x14ac:dyDescent="0.3">
      <c r="A22" s="9">
        <v>13</v>
      </c>
      <c r="B22" s="23"/>
      <c r="C22" s="23" t="s">
        <v>20</v>
      </c>
      <c r="D22" s="44" t="s">
        <v>199</v>
      </c>
      <c r="E22" s="23">
        <f>138/2</f>
        <v>69</v>
      </c>
      <c r="F22" s="23">
        <v>2</v>
      </c>
      <c r="G22" s="23">
        <f>23+36</f>
        <v>59</v>
      </c>
      <c r="H22" s="23">
        <v>1</v>
      </c>
      <c r="I22" s="23"/>
      <c r="J22" s="10">
        <f t="shared" si="0"/>
        <v>9</v>
      </c>
    </row>
    <row r="23" spans="1:11" x14ac:dyDescent="0.3">
      <c r="A23" s="9">
        <v>14</v>
      </c>
      <c r="B23" s="23"/>
      <c r="C23" s="23" t="s">
        <v>119</v>
      </c>
      <c r="D23" s="40" t="s">
        <v>200</v>
      </c>
      <c r="E23" s="23">
        <f>148/2</f>
        <v>74</v>
      </c>
      <c r="F23" s="23">
        <v>4</v>
      </c>
      <c r="G23" s="23">
        <f>20+39</f>
        <v>59</v>
      </c>
      <c r="H23" s="23">
        <v>1</v>
      </c>
      <c r="I23" s="23"/>
      <c r="J23" s="10">
        <f t="shared" si="0"/>
        <v>8</v>
      </c>
    </row>
    <row r="24" spans="1:11" x14ac:dyDescent="0.3">
      <c r="A24" s="9">
        <v>15</v>
      </c>
      <c r="B24" s="23"/>
      <c r="C24" s="10" t="s">
        <v>24</v>
      </c>
      <c r="D24" s="41" t="s">
        <v>201</v>
      </c>
      <c r="E24" s="23">
        <f>130/2</f>
        <v>65</v>
      </c>
      <c r="F24" s="23">
        <v>3</v>
      </c>
      <c r="G24" s="23">
        <f>23+33</f>
        <v>56</v>
      </c>
      <c r="H24" s="23">
        <v>1</v>
      </c>
      <c r="I24" s="23"/>
      <c r="J24" s="10">
        <f t="shared" si="0"/>
        <v>5</v>
      </c>
    </row>
    <row r="25" spans="1:11" x14ac:dyDescent="0.3">
      <c r="A25" s="9">
        <v>16</v>
      </c>
      <c r="B25" s="10"/>
      <c r="C25" s="10" t="s">
        <v>27</v>
      </c>
      <c r="D25" s="45" t="s">
        <v>202</v>
      </c>
      <c r="E25" s="10">
        <f>140/2</f>
        <v>70</v>
      </c>
      <c r="F25" s="10">
        <v>5</v>
      </c>
      <c r="G25" s="10">
        <f>24+37</f>
        <v>61</v>
      </c>
      <c r="H25" s="10"/>
      <c r="I25" s="10">
        <v>1</v>
      </c>
      <c r="J25" s="10">
        <f t="shared" si="0"/>
        <v>4</v>
      </c>
    </row>
    <row r="26" spans="1:11" x14ac:dyDescent="0.3">
      <c r="A26" s="9">
        <v>17</v>
      </c>
      <c r="B26" s="10"/>
      <c r="C26" s="10" t="s">
        <v>24</v>
      </c>
      <c r="D26" s="41" t="s">
        <v>203</v>
      </c>
      <c r="E26" s="10">
        <f>110/2</f>
        <v>55</v>
      </c>
      <c r="F26" s="10">
        <v>3</v>
      </c>
      <c r="G26" s="10">
        <f>19+29</f>
        <v>48</v>
      </c>
      <c r="H26" s="10">
        <v>1</v>
      </c>
      <c r="I26" s="10"/>
      <c r="J26" s="10">
        <f t="shared" si="0"/>
        <v>3</v>
      </c>
    </row>
    <row r="27" spans="1:11" x14ac:dyDescent="0.3">
      <c r="A27" s="9">
        <v>18</v>
      </c>
      <c r="B27" s="23"/>
      <c r="C27" s="23" t="s">
        <v>45</v>
      </c>
      <c r="D27" s="51" t="s">
        <v>204</v>
      </c>
      <c r="E27" s="25">
        <v>90</v>
      </c>
      <c r="F27" s="25">
        <v>0</v>
      </c>
      <c r="G27" s="25">
        <v>21</v>
      </c>
      <c r="H27" s="25"/>
      <c r="I27" s="25"/>
      <c r="J27" s="25">
        <f t="shared" si="0"/>
        <v>69</v>
      </c>
      <c r="K27" s="3" t="s">
        <v>205</v>
      </c>
    </row>
    <row r="28" spans="1:11" x14ac:dyDescent="0.3">
      <c r="A28" s="9">
        <v>19</v>
      </c>
      <c r="B28" s="23"/>
      <c r="C28" s="23" t="s">
        <v>45</v>
      </c>
      <c r="D28" s="52" t="s">
        <v>206</v>
      </c>
      <c r="E28" s="25">
        <v>30</v>
      </c>
      <c r="F28" s="25">
        <v>2</v>
      </c>
      <c r="G28" s="25">
        <v>29</v>
      </c>
      <c r="H28" s="25"/>
      <c r="I28" s="25"/>
      <c r="J28" s="25">
        <f t="shared" si="0"/>
        <v>-5</v>
      </c>
      <c r="K28" s="3" t="s">
        <v>205</v>
      </c>
    </row>
    <row r="29" spans="1:11" x14ac:dyDescent="0.3">
      <c r="A29" s="9">
        <v>20</v>
      </c>
      <c r="B29" s="10"/>
      <c r="C29" s="10" t="s">
        <v>45</v>
      </c>
      <c r="D29" s="28" t="s">
        <v>207</v>
      </c>
      <c r="E29" s="10"/>
      <c r="F29" s="10"/>
      <c r="G29" s="10"/>
      <c r="H29" s="10"/>
      <c r="I29" s="10"/>
      <c r="J29" s="10">
        <f t="shared" si="0"/>
        <v>0</v>
      </c>
      <c r="K29" s="3" t="s">
        <v>208</v>
      </c>
    </row>
    <row r="30" spans="1:11" x14ac:dyDescent="0.3">
      <c r="A30" s="9">
        <v>21</v>
      </c>
      <c r="B30" s="10"/>
      <c r="C30" s="10" t="s">
        <v>24</v>
      </c>
      <c r="D30" s="41" t="s">
        <v>159</v>
      </c>
      <c r="E30" s="10"/>
      <c r="F30" s="10"/>
      <c r="G30" s="10"/>
      <c r="H30" s="10"/>
      <c r="I30" s="10"/>
      <c r="J30" s="10">
        <f t="shared" si="0"/>
        <v>0</v>
      </c>
      <c r="K30" s="3" t="s">
        <v>208</v>
      </c>
    </row>
    <row r="31" spans="1:11" x14ac:dyDescent="0.3">
      <c r="A31" s="9">
        <v>22</v>
      </c>
      <c r="B31" s="23"/>
      <c r="C31" s="23" t="s">
        <v>20</v>
      </c>
      <c r="D31" s="44" t="s">
        <v>209</v>
      </c>
      <c r="E31" s="23"/>
      <c r="F31" s="23"/>
      <c r="G31" s="23"/>
      <c r="H31" s="23"/>
      <c r="I31" s="23"/>
      <c r="J31" s="10">
        <f t="shared" si="0"/>
        <v>0</v>
      </c>
      <c r="K31" s="3" t="s">
        <v>208</v>
      </c>
    </row>
    <row r="32" spans="1:11" x14ac:dyDescent="0.3">
      <c r="A32" s="9">
        <v>23</v>
      </c>
      <c r="B32" s="23"/>
      <c r="C32" s="23" t="s">
        <v>20</v>
      </c>
      <c r="D32" s="44" t="s">
        <v>210</v>
      </c>
      <c r="E32" s="23"/>
      <c r="F32" s="23"/>
      <c r="G32" s="23"/>
      <c r="H32" s="23"/>
      <c r="I32" s="23"/>
      <c r="J32" s="10">
        <f t="shared" si="0"/>
        <v>0</v>
      </c>
      <c r="K32" s="3" t="s">
        <v>208</v>
      </c>
    </row>
    <row r="33" spans="1:11" x14ac:dyDescent="0.3">
      <c r="A33" s="9">
        <v>24</v>
      </c>
      <c r="B33" s="23"/>
      <c r="C33" s="23" t="s">
        <v>119</v>
      </c>
      <c r="D33" s="40" t="s">
        <v>211</v>
      </c>
      <c r="E33" s="23"/>
      <c r="F33" s="23"/>
      <c r="G33" s="23"/>
      <c r="H33" s="23"/>
      <c r="I33" s="23"/>
      <c r="J33" s="10">
        <f t="shared" si="0"/>
        <v>0</v>
      </c>
      <c r="K33" s="3" t="s">
        <v>208</v>
      </c>
    </row>
    <row r="34" spans="1:11" x14ac:dyDescent="0.3">
      <c r="A34" s="9">
        <v>25</v>
      </c>
      <c r="B34" s="23"/>
      <c r="C34" s="23" t="s">
        <v>119</v>
      </c>
      <c r="D34" s="40" t="s">
        <v>120</v>
      </c>
      <c r="E34" s="23">
        <f>145/2</f>
        <v>72.5</v>
      </c>
      <c r="F34" s="23">
        <v>5</v>
      </c>
      <c r="G34" s="23">
        <f>18+41</f>
        <v>59</v>
      </c>
      <c r="H34" s="23"/>
      <c r="I34" s="23"/>
      <c r="J34" s="10">
        <f t="shared" si="0"/>
        <v>-1.5</v>
      </c>
    </row>
    <row r="35" spans="1:11" x14ac:dyDescent="0.3">
      <c r="A35" s="9">
        <v>26</v>
      </c>
      <c r="B35" s="10"/>
      <c r="C35" s="10" t="s">
        <v>27</v>
      </c>
      <c r="D35" s="39" t="s">
        <v>212</v>
      </c>
      <c r="E35" s="10">
        <f>140/2</f>
        <v>70</v>
      </c>
      <c r="F35" s="10">
        <v>5</v>
      </c>
      <c r="G35" s="10">
        <f>26+37</f>
        <v>63</v>
      </c>
      <c r="H35" s="10">
        <v>1</v>
      </c>
      <c r="I35" s="10"/>
      <c r="J35" s="10">
        <f t="shared" si="0"/>
        <v>-3</v>
      </c>
    </row>
    <row r="36" spans="1:11" x14ac:dyDescent="0.3">
      <c r="A36" s="9">
        <v>27</v>
      </c>
      <c r="B36" s="23"/>
      <c r="C36" s="23" t="s">
        <v>121</v>
      </c>
      <c r="D36" s="26" t="s">
        <v>213</v>
      </c>
      <c r="E36" s="23">
        <f>110/2</f>
        <v>55</v>
      </c>
      <c r="F36" s="23">
        <v>3</v>
      </c>
      <c r="G36" s="23">
        <f>20+35</f>
        <v>55</v>
      </c>
      <c r="H36" s="23">
        <v>1</v>
      </c>
      <c r="I36" s="23"/>
      <c r="J36" s="10">
        <f t="shared" si="0"/>
        <v>-4</v>
      </c>
    </row>
    <row r="37" spans="1:11" x14ac:dyDescent="0.3">
      <c r="A37" s="9">
        <v>28</v>
      </c>
      <c r="B37" s="10"/>
      <c r="C37" s="10" t="s">
        <v>24</v>
      </c>
      <c r="D37" s="41" t="s">
        <v>157</v>
      </c>
      <c r="E37" s="10">
        <f>100/2</f>
        <v>50</v>
      </c>
      <c r="F37" s="10">
        <v>1</v>
      </c>
      <c r="G37" s="10">
        <f>21+36</f>
        <v>57</v>
      </c>
      <c r="H37" s="10">
        <v>1</v>
      </c>
      <c r="I37" s="10"/>
      <c r="J37" s="10">
        <f t="shared" si="0"/>
        <v>-5</v>
      </c>
    </row>
    <row r="38" spans="1:11" x14ac:dyDescent="0.3">
      <c r="A38" s="9">
        <v>29</v>
      </c>
      <c r="B38" s="23"/>
      <c r="C38" s="23" t="s">
        <v>214</v>
      </c>
      <c r="D38" s="41" t="s">
        <v>215</v>
      </c>
      <c r="E38" s="23">
        <f>130/2</f>
        <v>65</v>
      </c>
      <c r="F38" s="23">
        <v>3</v>
      </c>
      <c r="G38" s="23">
        <f>24+39</f>
        <v>63</v>
      </c>
      <c r="H38" s="23"/>
      <c r="I38" s="23"/>
      <c r="J38" s="50">
        <f t="shared" si="0"/>
        <v>-7</v>
      </c>
    </row>
    <row r="39" spans="1:11" x14ac:dyDescent="0.3">
      <c r="A39" s="9">
        <v>30</v>
      </c>
      <c r="B39" s="23"/>
      <c r="C39" s="23" t="s">
        <v>119</v>
      </c>
      <c r="D39" s="40" t="s">
        <v>216</v>
      </c>
      <c r="E39" s="23">
        <f>110/2</f>
        <v>55</v>
      </c>
      <c r="F39" s="23">
        <v>1</v>
      </c>
      <c r="G39" s="23">
        <f>23+39</f>
        <v>62</v>
      </c>
      <c r="H39" s="23"/>
      <c r="I39" s="23"/>
      <c r="J39" s="10">
        <f t="shared" si="0"/>
        <v>-10</v>
      </c>
    </row>
    <row r="40" spans="1:11" x14ac:dyDescent="0.3">
      <c r="A40" s="9">
        <v>31</v>
      </c>
      <c r="B40" s="10"/>
      <c r="C40" s="10" t="s">
        <v>27</v>
      </c>
      <c r="D40" s="39" t="s">
        <v>217</v>
      </c>
      <c r="E40" s="10">
        <f>105/2</f>
        <v>52.5</v>
      </c>
      <c r="F40" s="10">
        <v>1</v>
      </c>
      <c r="G40" s="10">
        <v>66</v>
      </c>
      <c r="H40" s="10">
        <v>1</v>
      </c>
      <c r="I40" s="10"/>
      <c r="J40" s="10">
        <f t="shared" si="0"/>
        <v>-11.5</v>
      </c>
    </row>
    <row r="41" spans="1:11" x14ac:dyDescent="0.3">
      <c r="A41" s="9">
        <v>32</v>
      </c>
      <c r="B41" s="23"/>
      <c r="C41" s="23" t="s">
        <v>36</v>
      </c>
      <c r="D41" s="41" t="s">
        <v>218</v>
      </c>
      <c r="E41" s="23">
        <f>100/2</f>
        <v>50</v>
      </c>
      <c r="F41" s="23">
        <v>2</v>
      </c>
      <c r="G41" s="23">
        <f>21+35</f>
        <v>56</v>
      </c>
      <c r="H41" s="23"/>
      <c r="I41" s="23"/>
      <c r="J41" s="50">
        <f t="shared" si="0"/>
        <v>-12</v>
      </c>
    </row>
    <row r="42" spans="1:11" x14ac:dyDescent="0.3">
      <c r="A42" s="9">
        <v>33</v>
      </c>
      <c r="B42" s="10"/>
      <c r="C42" s="10" t="s">
        <v>27</v>
      </c>
      <c r="D42" s="39" t="s">
        <v>219</v>
      </c>
      <c r="E42" s="10">
        <f>108/2</f>
        <v>54</v>
      </c>
      <c r="F42" s="10">
        <v>4</v>
      </c>
      <c r="G42" s="10">
        <f>30+36</f>
        <v>66</v>
      </c>
      <c r="H42" s="10"/>
      <c r="I42" s="10">
        <v>1</v>
      </c>
      <c r="J42" s="10">
        <f t="shared" si="0"/>
        <v>-14</v>
      </c>
    </row>
    <row r="43" spans="1:11" x14ac:dyDescent="0.3">
      <c r="A43" s="9">
        <v>34</v>
      </c>
      <c r="B43" s="23"/>
      <c r="C43" s="23" t="s">
        <v>119</v>
      </c>
      <c r="D43" s="40" t="s">
        <v>220</v>
      </c>
      <c r="E43" s="23">
        <f>110/2</f>
        <v>55</v>
      </c>
      <c r="F43" s="23">
        <v>5</v>
      </c>
      <c r="G43" s="23">
        <f>22+34</f>
        <v>56</v>
      </c>
      <c r="H43" s="23"/>
      <c r="I43" s="23"/>
      <c r="J43" s="10">
        <f t="shared" si="0"/>
        <v>-16</v>
      </c>
    </row>
    <row r="44" spans="1:11" x14ac:dyDescent="0.3">
      <c r="A44" s="9">
        <v>35</v>
      </c>
      <c r="B44" s="10"/>
      <c r="C44" s="10" t="s">
        <v>45</v>
      </c>
      <c r="D44" s="28" t="s">
        <v>221</v>
      </c>
      <c r="E44" s="10">
        <f>100/2</f>
        <v>50</v>
      </c>
      <c r="F44" s="10">
        <v>2</v>
      </c>
      <c r="G44" s="10">
        <f>25+41</f>
        <v>66</v>
      </c>
      <c r="H44" s="10">
        <v>1</v>
      </c>
      <c r="I44" s="10"/>
      <c r="J44" s="10">
        <f t="shared" si="0"/>
        <v>-17</v>
      </c>
    </row>
    <row r="45" spans="1:11" x14ac:dyDescent="0.3">
      <c r="A45" s="9">
        <v>36</v>
      </c>
      <c r="B45" s="23"/>
      <c r="C45" s="23" t="s">
        <v>119</v>
      </c>
      <c r="D45" s="40" t="s">
        <v>222</v>
      </c>
      <c r="E45" s="23">
        <f>110/2</f>
        <v>55</v>
      </c>
      <c r="F45" s="23">
        <v>3</v>
      </c>
      <c r="G45" s="23">
        <f>23+45</f>
        <v>68</v>
      </c>
      <c r="H45" s="23">
        <v>1</v>
      </c>
      <c r="I45" s="23"/>
      <c r="J45" s="10">
        <f t="shared" si="0"/>
        <v>-17</v>
      </c>
    </row>
    <row r="46" spans="1:11" x14ac:dyDescent="0.3">
      <c r="A46" s="9">
        <v>37</v>
      </c>
      <c r="B46" s="10"/>
      <c r="C46" s="10" t="s">
        <v>24</v>
      </c>
      <c r="D46" s="41" t="s">
        <v>158</v>
      </c>
      <c r="E46" s="10">
        <f>100/2</f>
        <v>50</v>
      </c>
      <c r="F46" s="10">
        <v>5</v>
      </c>
      <c r="G46" s="10">
        <f>20+38</f>
        <v>58</v>
      </c>
      <c r="H46" s="10">
        <v>1</v>
      </c>
      <c r="I46" s="10"/>
      <c r="J46" s="10">
        <f t="shared" si="0"/>
        <v>-18</v>
      </c>
    </row>
    <row r="47" spans="1:11" x14ac:dyDescent="0.3">
      <c r="A47" s="9">
        <v>38</v>
      </c>
      <c r="B47" s="23"/>
      <c r="C47" s="23" t="s">
        <v>20</v>
      </c>
      <c r="D47" s="27" t="s">
        <v>223</v>
      </c>
      <c r="E47" s="23">
        <f>100/2</f>
        <v>50</v>
      </c>
      <c r="F47" s="23">
        <v>4</v>
      </c>
      <c r="G47" s="23">
        <f>20+42</f>
        <v>62</v>
      </c>
      <c r="H47" s="23">
        <v>1</v>
      </c>
      <c r="I47" s="23"/>
      <c r="J47" s="50">
        <f t="shared" si="0"/>
        <v>-19</v>
      </c>
    </row>
    <row r="48" spans="1:11" x14ac:dyDescent="0.3">
      <c r="A48" s="9">
        <v>39</v>
      </c>
      <c r="B48" s="10"/>
      <c r="C48" s="10" t="s">
        <v>24</v>
      </c>
      <c r="D48" s="41" t="s">
        <v>155</v>
      </c>
      <c r="E48" s="10">
        <f>95/2</f>
        <v>47.5</v>
      </c>
      <c r="F48" s="10">
        <v>6</v>
      </c>
      <c r="G48" s="10">
        <f>20+35</f>
        <v>55</v>
      </c>
      <c r="H48" s="10">
        <v>1</v>
      </c>
      <c r="I48" s="10"/>
      <c r="J48" s="10">
        <f t="shared" si="0"/>
        <v>-20.5</v>
      </c>
    </row>
    <row r="49" spans="1:10" x14ac:dyDescent="0.3">
      <c r="A49" s="9">
        <v>40</v>
      </c>
      <c r="B49" s="23"/>
      <c r="C49" s="23" t="s">
        <v>20</v>
      </c>
      <c r="D49" s="44" t="s">
        <v>224</v>
      </c>
      <c r="E49" s="23">
        <f>100/2</f>
        <v>50</v>
      </c>
      <c r="F49" s="23">
        <v>4</v>
      </c>
      <c r="G49" s="23">
        <f>30+34</f>
        <v>64</v>
      </c>
      <c r="H49" s="23">
        <v>1</v>
      </c>
      <c r="I49" s="23"/>
      <c r="J49" s="10">
        <f t="shared" si="0"/>
        <v>-21</v>
      </c>
    </row>
    <row r="50" spans="1:10" x14ac:dyDescent="0.3">
      <c r="A50" s="9">
        <v>41</v>
      </c>
      <c r="B50" s="23"/>
      <c r="C50" s="10" t="s">
        <v>24</v>
      </c>
      <c r="D50" s="41" t="s">
        <v>225</v>
      </c>
      <c r="E50" s="23">
        <f>90/2</f>
        <v>45</v>
      </c>
      <c r="F50" s="23">
        <v>2</v>
      </c>
      <c r="G50" s="23">
        <f>32+34</f>
        <v>66</v>
      </c>
      <c r="H50" s="23">
        <v>1</v>
      </c>
      <c r="I50" s="23"/>
      <c r="J50" s="10">
        <f t="shared" si="0"/>
        <v>-22</v>
      </c>
    </row>
    <row r="51" spans="1:10" x14ac:dyDescent="0.3">
      <c r="A51" s="9">
        <v>42</v>
      </c>
      <c r="B51" s="10"/>
      <c r="C51" s="10" t="s">
        <v>24</v>
      </c>
      <c r="D51" s="41" t="s">
        <v>226</v>
      </c>
      <c r="E51" s="10">
        <f>110/2</f>
        <v>55</v>
      </c>
      <c r="F51" s="10">
        <v>6</v>
      </c>
      <c r="G51" s="10">
        <f>31+36</f>
        <v>67</v>
      </c>
      <c r="H51" s="10">
        <v>1</v>
      </c>
      <c r="I51" s="10"/>
      <c r="J51" s="10">
        <f t="shared" si="0"/>
        <v>-25</v>
      </c>
    </row>
    <row r="52" spans="1:10" x14ac:dyDescent="0.3">
      <c r="A52" s="9">
        <v>43</v>
      </c>
      <c r="B52" s="10"/>
      <c r="C52" s="10" t="s">
        <v>27</v>
      </c>
      <c r="D52" s="45" t="s">
        <v>227</v>
      </c>
      <c r="E52" s="10">
        <f>150/2</f>
        <v>75</v>
      </c>
      <c r="F52" s="10">
        <v>1</v>
      </c>
      <c r="G52" s="10">
        <v>104</v>
      </c>
      <c r="H52" s="10">
        <v>1</v>
      </c>
      <c r="I52" s="10"/>
      <c r="J52" s="10">
        <f t="shared" si="0"/>
        <v>-27</v>
      </c>
    </row>
    <row r="53" spans="1:10" x14ac:dyDescent="0.3">
      <c r="A53" s="9">
        <v>44</v>
      </c>
      <c r="B53" s="23"/>
      <c r="C53" s="23" t="s">
        <v>121</v>
      </c>
      <c r="D53" s="26" t="s">
        <v>228</v>
      </c>
      <c r="E53" s="23">
        <f>100/2</f>
        <v>50</v>
      </c>
      <c r="F53" s="23">
        <v>5</v>
      </c>
      <c r="G53" s="23">
        <f>29+39</f>
        <v>68</v>
      </c>
      <c r="H53" s="23">
        <v>1</v>
      </c>
      <c r="I53" s="23"/>
      <c r="J53" s="10">
        <f t="shared" si="0"/>
        <v>-28</v>
      </c>
    </row>
    <row r="54" spans="1:10" x14ac:dyDescent="0.3">
      <c r="A54" s="9">
        <v>45</v>
      </c>
      <c r="B54" s="23"/>
      <c r="C54" s="23" t="s">
        <v>119</v>
      </c>
      <c r="D54" s="40" t="s">
        <v>229</v>
      </c>
      <c r="E54" s="23">
        <f>85/2</f>
        <v>42.5</v>
      </c>
      <c r="F54" s="23">
        <v>4</v>
      </c>
      <c r="G54" s="23">
        <f>24+35</f>
        <v>59</v>
      </c>
      <c r="H54" s="23"/>
      <c r="I54" s="23"/>
      <c r="J54" s="10">
        <f t="shared" si="0"/>
        <v>-28.5</v>
      </c>
    </row>
    <row r="55" spans="1:10" x14ac:dyDescent="0.3">
      <c r="A55" s="9">
        <v>46</v>
      </c>
      <c r="B55" s="10"/>
      <c r="C55" s="10" t="s">
        <v>45</v>
      </c>
      <c r="D55" s="28" t="s">
        <v>230</v>
      </c>
      <c r="E55" s="10">
        <f>85/2</f>
        <v>42.5</v>
      </c>
      <c r="F55" s="10">
        <v>5</v>
      </c>
      <c r="G55" s="10">
        <f>29+46</f>
        <v>75</v>
      </c>
      <c r="H55" s="10">
        <v>1</v>
      </c>
      <c r="I55" s="10"/>
      <c r="J55" s="10">
        <f t="shared" si="0"/>
        <v>-42.5</v>
      </c>
    </row>
    <row r="56" spans="1:10" x14ac:dyDescent="0.3">
      <c r="A56" s="9">
        <v>47</v>
      </c>
      <c r="B56" s="23"/>
      <c r="C56" s="23" t="s">
        <v>119</v>
      </c>
      <c r="D56" s="40" t="s">
        <v>231</v>
      </c>
      <c r="E56" s="23">
        <f>80/2</f>
        <v>40</v>
      </c>
      <c r="F56" s="23">
        <v>5</v>
      </c>
      <c r="G56" s="23">
        <f>28+41</f>
        <v>69</v>
      </c>
      <c r="H56" s="23"/>
      <c r="I56" s="23"/>
      <c r="J56" s="10">
        <f t="shared" si="0"/>
        <v>-44</v>
      </c>
    </row>
    <row r="57" spans="1:10" x14ac:dyDescent="0.3">
      <c r="A57" s="9">
        <v>48</v>
      </c>
      <c r="B57" s="23"/>
      <c r="C57" s="23" t="s">
        <v>119</v>
      </c>
      <c r="D57" s="40" t="s">
        <v>232</v>
      </c>
      <c r="E57" s="23">
        <f>90/2</f>
        <v>45</v>
      </c>
      <c r="F57" s="23">
        <v>9</v>
      </c>
      <c r="G57" s="23">
        <f>20+48</f>
        <v>68</v>
      </c>
      <c r="H57" s="23">
        <v>1</v>
      </c>
      <c r="I57" s="23"/>
      <c r="J57" s="10">
        <f t="shared" si="0"/>
        <v>-45</v>
      </c>
    </row>
    <row r="58" spans="1:10" x14ac:dyDescent="0.3">
      <c r="A58" s="9">
        <v>49</v>
      </c>
      <c r="B58" s="23"/>
      <c r="C58" s="23" t="s">
        <v>119</v>
      </c>
      <c r="D58" s="40" t="s">
        <v>233</v>
      </c>
      <c r="E58" s="23">
        <f>90/2</f>
        <v>45</v>
      </c>
      <c r="F58" s="23">
        <v>5</v>
      </c>
      <c r="G58" s="23">
        <f>35+47</f>
        <v>82</v>
      </c>
      <c r="H58" s="23"/>
      <c r="I58" s="23"/>
      <c r="J58" s="10">
        <f t="shared" si="0"/>
        <v>-52</v>
      </c>
    </row>
    <row r="59" spans="1:10" x14ac:dyDescent="0.3">
      <c r="A59" s="9">
        <v>50</v>
      </c>
      <c r="B59" s="23"/>
      <c r="C59" s="23" t="s">
        <v>119</v>
      </c>
      <c r="D59" s="40" t="s">
        <v>234</v>
      </c>
      <c r="E59" s="23">
        <f>80/2</f>
        <v>40</v>
      </c>
      <c r="F59" s="23">
        <v>5</v>
      </c>
      <c r="G59" s="23">
        <f>32+51</f>
        <v>83</v>
      </c>
      <c r="H59" s="23"/>
      <c r="I59" s="23"/>
      <c r="J59" s="10">
        <f t="shared" si="0"/>
        <v>-58</v>
      </c>
    </row>
    <row r="60" spans="1:10" x14ac:dyDescent="0.3">
      <c r="A60" s="9">
        <v>51</v>
      </c>
      <c r="B60" s="10"/>
      <c r="C60" s="10" t="s">
        <v>27</v>
      </c>
      <c r="D60" s="39" t="s">
        <v>235</v>
      </c>
      <c r="E60" s="10">
        <f>70/2</f>
        <v>35</v>
      </c>
      <c r="F60" s="10">
        <v>7</v>
      </c>
      <c r="G60" s="10">
        <f>32+55</f>
        <v>87</v>
      </c>
      <c r="H60" s="10"/>
      <c r="I60" s="10">
        <v>1</v>
      </c>
      <c r="J60" s="10">
        <f t="shared" si="0"/>
        <v>-63</v>
      </c>
    </row>
    <row r="61" spans="1:10" x14ac:dyDescent="0.3">
      <c r="A61" s="9">
        <v>52</v>
      </c>
      <c r="B61" s="23"/>
      <c r="C61" s="23" t="s">
        <v>121</v>
      </c>
      <c r="D61" s="26" t="s">
        <v>236</v>
      </c>
      <c r="E61" s="23">
        <f>80/2</f>
        <v>40</v>
      </c>
      <c r="F61" s="23">
        <v>3</v>
      </c>
      <c r="G61" s="23">
        <f>31+71</f>
        <v>102</v>
      </c>
      <c r="H61" s="23">
        <v>1</v>
      </c>
      <c r="I61" s="23"/>
      <c r="J61" s="10">
        <f t="shared" si="0"/>
        <v>-66</v>
      </c>
    </row>
    <row r="62" spans="1:10" x14ac:dyDescent="0.3">
      <c r="A62" s="9">
        <v>53</v>
      </c>
      <c r="B62" s="23"/>
      <c r="C62" s="23" t="s">
        <v>20</v>
      </c>
      <c r="D62" s="44" t="s">
        <v>237</v>
      </c>
      <c r="E62" s="23">
        <f>90/2</f>
        <v>45</v>
      </c>
      <c r="F62" s="23">
        <v>3</v>
      </c>
      <c r="G62" s="23">
        <f>38+71</f>
        <v>109</v>
      </c>
      <c r="H62" s="23">
        <v>1</v>
      </c>
      <c r="I62" s="23"/>
      <c r="J62" s="10">
        <f t="shared" si="0"/>
        <v>-68</v>
      </c>
    </row>
    <row r="63" spans="1:10" x14ac:dyDescent="0.3">
      <c r="A63" s="9">
        <v>54</v>
      </c>
      <c r="B63" s="10"/>
      <c r="C63" s="10" t="s">
        <v>27</v>
      </c>
      <c r="D63" s="39" t="s">
        <v>238</v>
      </c>
      <c r="E63" s="10">
        <f>65/2</f>
        <v>32.5</v>
      </c>
      <c r="F63" s="10">
        <v>6</v>
      </c>
      <c r="G63" s="10">
        <f>56+53</f>
        <v>109</v>
      </c>
      <c r="H63" s="10">
        <v>1</v>
      </c>
      <c r="I63" s="10"/>
      <c r="J63" s="10">
        <f t="shared" si="0"/>
        <v>-89.5</v>
      </c>
    </row>
    <row r="64" spans="1:10" x14ac:dyDescent="0.3">
      <c r="A64" s="9">
        <v>55</v>
      </c>
      <c r="B64" s="23"/>
      <c r="C64" s="23"/>
      <c r="D64" s="41"/>
      <c r="E64" s="23"/>
      <c r="F64" s="23"/>
      <c r="H64" s="23"/>
      <c r="I64" s="23"/>
      <c r="J64" s="50">
        <f t="shared" si="0"/>
        <v>0</v>
      </c>
    </row>
    <row r="65" spans="1:10" x14ac:dyDescent="0.3">
      <c r="A65" s="9">
        <v>56</v>
      </c>
      <c r="B65" s="23"/>
      <c r="C65" s="23"/>
      <c r="D65" s="41"/>
      <c r="E65" s="23"/>
      <c r="F65" s="23"/>
      <c r="G65" s="23"/>
      <c r="H65" s="23"/>
      <c r="I65" s="23"/>
      <c r="J65" s="10">
        <f t="shared" si="0"/>
        <v>0</v>
      </c>
    </row>
    <row r="66" spans="1:10" x14ac:dyDescent="0.3">
      <c r="A66" s="9">
        <v>57</v>
      </c>
      <c r="B66" s="23"/>
      <c r="C66" s="23"/>
      <c r="D66" s="41"/>
      <c r="E66" s="23"/>
      <c r="F66" s="23"/>
      <c r="G66" s="23"/>
      <c r="H66" s="23"/>
      <c r="I66" s="23"/>
      <c r="J66" s="10">
        <f t="shared" si="0"/>
        <v>0</v>
      </c>
    </row>
    <row r="67" spans="1:10" x14ac:dyDescent="0.3">
      <c r="A67" s="9">
        <v>58</v>
      </c>
      <c r="B67" s="23"/>
      <c r="C67" s="23"/>
      <c r="D67" s="41"/>
      <c r="E67" s="23"/>
      <c r="F67" s="23"/>
      <c r="G67" s="23"/>
      <c r="H67" s="23"/>
      <c r="I67" s="23"/>
      <c r="J67" s="10">
        <f t="shared" si="0"/>
        <v>0</v>
      </c>
    </row>
    <row r="68" spans="1:10" x14ac:dyDescent="0.3">
      <c r="A68" s="9">
        <v>59</v>
      </c>
      <c r="B68" s="23"/>
      <c r="C68" s="23"/>
      <c r="D68" s="41"/>
      <c r="E68" s="23"/>
      <c r="F68" s="23"/>
      <c r="G68" s="23"/>
      <c r="H68" s="23"/>
      <c r="I68" s="23"/>
      <c r="J68" s="10">
        <f t="shared" si="0"/>
        <v>0</v>
      </c>
    </row>
    <row r="69" spans="1:10" x14ac:dyDescent="0.3">
      <c r="A69" s="9">
        <v>60</v>
      </c>
      <c r="B69" s="23"/>
      <c r="C69" s="23"/>
      <c r="D69" s="41"/>
      <c r="E69" s="23"/>
      <c r="F69" s="23"/>
      <c r="G69" s="23"/>
      <c r="H69" s="23"/>
      <c r="I69" s="23"/>
      <c r="J69" s="10">
        <f t="shared" si="0"/>
        <v>0</v>
      </c>
    </row>
    <row r="70" spans="1:10" x14ac:dyDescent="0.3">
      <c r="A70" s="9">
        <v>61</v>
      </c>
      <c r="B70" s="23"/>
      <c r="C70" s="23"/>
      <c r="D70" s="41"/>
      <c r="E70" s="23"/>
      <c r="F70" s="23"/>
      <c r="G70" s="23"/>
      <c r="H70" s="23"/>
      <c r="I70" s="23"/>
      <c r="J70" s="10">
        <f t="shared" si="0"/>
        <v>0</v>
      </c>
    </row>
  </sheetData>
  <mergeCells count="14">
    <mergeCell ref="A7:B7"/>
    <mergeCell ref="C7:J7"/>
    <mergeCell ref="A5:B5"/>
    <mergeCell ref="C5:D5"/>
    <mergeCell ref="F5:G5"/>
    <mergeCell ref="I5:J5"/>
    <mergeCell ref="A6:B6"/>
    <mergeCell ref="C6:J6"/>
    <mergeCell ref="A1:J1"/>
    <mergeCell ref="A2:J2"/>
    <mergeCell ref="A3:J3"/>
    <mergeCell ref="A4:B4"/>
    <mergeCell ref="C4:D4"/>
    <mergeCell ref="F4:J4"/>
  </mergeCells>
  <conditionalFormatting sqref="D10:D16 D27">
    <cfRule type="duplicateValues" dxfId="7" priority="8" stopIfTrue="1"/>
  </conditionalFormatting>
  <conditionalFormatting sqref="D31">
    <cfRule type="duplicateValues" dxfId="6" priority="6" stopIfTrue="1"/>
  </conditionalFormatting>
  <conditionalFormatting sqref="D32:D35">
    <cfRule type="duplicateValues" dxfId="5" priority="7" stopIfTrue="1"/>
  </conditionalFormatting>
  <conditionalFormatting sqref="D46">
    <cfRule type="duplicateValues" dxfId="4" priority="4" stopIfTrue="1"/>
  </conditionalFormatting>
  <conditionalFormatting sqref="D41:D45">
    <cfRule type="duplicateValues" dxfId="3" priority="5" stopIfTrue="1"/>
  </conditionalFormatting>
  <conditionalFormatting sqref="D47">
    <cfRule type="duplicateValues" dxfId="2" priority="3" stopIfTrue="1"/>
  </conditionalFormatting>
  <conditionalFormatting sqref="D48">
    <cfRule type="duplicateValues" dxfId="1" priority="1" stopIfTrue="1"/>
  </conditionalFormatting>
  <conditionalFormatting sqref="D49:D54">
    <cfRule type="duplicateValues" dxfId="0" priority="2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D961-0AB5-4950-82F6-0681C5765EE3}">
  <dimension ref="A1:Q77"/>
  <sheetViews>
    <sheetView topLeftCell="A37" workbookViewId="0">
      <selection activeCell="Q49" sqref="Q49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6" width="6.109375" style="3" hidden="1" customWidth="1"/>
    <col min="7" max="7" width="13.6640625" style="3" customWidth="1"/>
    <col min="8" max="9" width="4.44140625" style="3" hidden="1" customWidth="1"/>
    <col min="10" max="10" width="10.88671875" style="3" customWidth="1"/>
    <col min="11" max="12" width="4" style="3" hidden="1" customWidth="1"/>
    <col min="13" max="15" width="13.6640625" style="3" customWidth="1"/>
    <col min="16" max="16" width="9.6640625" style="3" customWidth="1"/>
    <col min="17" max="16384" width="11.5546875" style="3"/>
  </cols>
  <sheetData>
    <row r="1" spans="1:16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22.2" customHeight="1" x14ac:dyDescent="0.3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3">
      <c r="A4" s="13" t="s">
        <v>3</v>
      </c>
      <c r="B4" s="13"/>
      <c r="C4" s="14" t="s">
        <v>29</v>
      </c>
      <c r="D4" s="14"/>
      <c r="E4" s="31"/>
      <c r="F4" s="31"/>
      <c r="G4" s="2" t="s">
        <v>4</v>
      </c>
      <c r="H4" s="2"/>
      <c r="I4" s="2"/>
      <c r="J4" s="14"/>
      <c r="K4" s="14"/>
      <c r="L4" s="14"/>
      <c r="M4" s="14"/>
      <c r="N4" s="14"/>
      <c r="O4" s="14"/>
      <c r="P4" s="14"/>
    </row>
    <row r="5" spans="1:16" x14ac:dyDescent="0.3">
      <c r="A5" s="13" t="s">
        <v>5</v>
      </c>
      <c r="B5" s="13"/>
      <c r="C5" s="14" t="s">
        <v>30</v>
      </c>
      <c r="D5" s="14"/>
      <c r="E5" s="31"/>
      <c r="F5" s="31"/>
      <c r="G5" s="4" t="s">
        <v>6</v>
      </c>
      <c r="H5" s="4"/>
      <c r="I5" s="4"/>
      <c r="J5" s="15"/>
      <c r="K5" s="15"/>
      <c r="L5" s="15"/>
      <c r="M5" s="15"/>
      <c r="N5" s="2" t="s">
        <v>7</v>
      </c>
      <c r="O5" s="15"/>
      <c r="P5" s="15"/>
    </row>
    <row r="6" spans="1:16" x14ac:dyDescent="0.3">
      <c r="A6" s="13" t="s">
        <v>8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8" customFormat="1" ht="43.2" x14ac:dyDescent="0.3">
      <c r="A9" s="6" t="s">
        <v>10</v>
      </c>
      <c r="B9" s="7" t="s">
        <v>11</v>
      </c>
      <c r="C9" s="7" t="s">
        <v>12</v>
      </c>
      <c r="D9" s="7" t="s">
        <v>13</v>
      </c>
      <c r="E9" s="7"/>
      <c r="F9" s="7"/>
      <c r="G9" s="7" t="s">
        <v>40</v>
      </c>
      <c r="H9" s="7"/>
      <c r="I9" s="7"/>
      <c r="J9" s="7" t="s">
        <v>41</v>
      </c>
      <c r="K9" s="7"/>
      <c r="L9" s="7"/>
      <c r="M9" s="7" t="s">
        <v>42</v>
      </c>
      <c r="N9" s="7" t="s">
        <v>43</v>
      </c>
      <c r="O9" s="7" t="s">
        <v>44</v>
      </c>
      <c r="P9" s="7" t="s">
        <v>19</v>
      </c>
    </row>
    <row r="10" spans="1:16" x14ac:dyDescent="0.3">
      <c r="A10" s="9">
        <v>1</v>
      </c>
      <c r="B10" s="10"/>
      <c r="C10" s="12" t="s">
        <v>20</v>
      </c>
      <c r="D10" s="32" t="s">
        <v>105</v>
      </c>
      <c r="E10" s="32">
        <v>70</v>
      </c>
      <c r="F10" s="32">
        <v>75</v>
      </c>
      <c r="G10" s="12">
        <f t="shared" ref="G10:G22" si="0">+(E10+F10)/2</f>
        <v>72.5</v>
      </c>
      <c r="H10" s="12">
        <v>0</v>
      </c>
      <c r="I10" s="12">
        <v>0</v>
      </c>
      <c r="J10" s="12">
        <f t="shared" ref="J10:J54" si="1">+H10+I10</f>
        <v>0</v>
      </c>
      <c r="K10" s="12">
        <v>33</v>
      </c>
      <c r="L10" s="12">
        <v>27</v>
      </c>
      <c r="M10" s="12">
        <f t="shared" ref="M10:M54" si="2">+K10+L10</f>
        <v>60</v>
      </c>
      <c r="N10" s="12">
        <v>1</v>
      </c>
      <c r="O10" s="12"/>
      <c r="P10" s="12">
        <f t="shared" ref="P10:P73" si="3">(G10)-((J10*3)+M10)+((N10*5)+(O10*10))</f>
        <v>17.5</v>
      </c>
    </row>
    <row r="11" spans="1:16" x14ac:dyDescent="0.3">
      <c r="A11" s="9">
        <v>2</v>
      </c>
      <c r="B11" s="23"/>
      <c r="C11" s="12" t="s">
        <v>36</v>
      </c>
      <c r="D11" s="33" t="s">
        <v>106</v>
      </c>
      <c r="E11" s="33">
        <v>80</v>
      </c>
      <c r="F11" s="33">
        <v>75</v>
      </c>
      <c r="G11" s="12">
        <f t="shared" si="0"/>
        <v>77.5</v>
      </c>
      <c r="H11" s="12">
        <v>0</v>
      </c>
      <c r="I11" s="12">
        <v>2</v>
      </c>
      <c r="J11" s="12">
        <f t="shared" si="1"/>
        <v>2</v>
      </c>
      <c r="K11" s="12">
        <v>36</v>
      </c>
      <c r="L11" s="12">
        <v>28</v>
      </c>
      <c r="M11" s="12">
        <f t="shared" si="2"/>
        <v>64</v>
      </c>
      <c r="N11" s="12">
        <v>1</v>
      </c>
      <c r="O11" s="12"/>
      <c r="P11" s="12">
        <f t="shared" si="3"/>
        <v>12.5</v>
      </c>
    </row>
    <row r="12" spans="1:16" x14ac:dyDescent="0.3">
      <c r="A12" s="9">
        <v>3</v>
      </c>
      <c r="B12" s="23"/>
      <c r="C12" s="12" t="s">
        <v>107</v>
      </c>
      <c r="D12" s="34" t="s">
        <v>108</v>
      </c>
      <c r="E12" s="34">
        <v>85</v>
      </c>
      <c r="F12" s="34">
        <v>80</v>
      </c>
      <c r="G12" s="12">
        <f t="shared" si="0"/>
        <v>82.5</v>
      </c>
      <c r="H12" s="12">
        <v>1</v>
      </c>
      <c r="I12" s="12">
        <v>3</v>
      </c>
      <c r="J12" s="12">
        <f t="shared" si="1"/>
        <v>4</v>
      </c>
      <c r="K12" s="12">
        <v>37</v>
      </c>
      <c r="L12" s="12">
        <v>28</v>
      </c>
      <c r="M12" s="12">
        <f t="shared" si="2"/>
        <v>65</v>
      </c>
      <c r="N12" s="12">
        <v>1</v>
      </c>
      <c r="O12" s="12"/>
      <c r="P12" s="12">
        <f t="shared" si="3"/>
        <v>10.5</v>
      </c>
    </row>
    <row r="13" spans="1:16" x14ac:dyDescent="0.3">
      <c r="A13" s="9">
        <v>4</v>
      </c>
      <c r="B13" s="10"/>
      <c r="C13" s="12" t="s">
        <v>20</v>
      </c>
      <c r="D13" s="32" t="s">
        <v>109</v>
      </c>
      <c r="E13" s="32">
        <v>70</v>
      </c>
      <c r="F13" s="32">
        <v>80</v>
      </c>
      <c r="G13" s="12">
        <f t="shared" si="0"/>
        <v>75</v>
      </c>
      <c r="H13" s="12">
        <v>2</v>
      </c>
      <c r="I13" s="12">
        <v>1</v>
      </c>
      <c r="J13" s="12">
        <f t="shared" si="1"/>
        <v>3</v>
      </c>
      <c r="K13" s="12">
        <v>31</v>
      </c>
      <c r="L13" s="12">
        <v>30</v>
      </c>
      <c r="M13" s="12">
        <f t="shared" si="2"/>
        <v>61</v>
      </c>
      <c r="N13" s="12">
        <v>1</v>
      </c>
      <c r="O13" s="12"/>
      <c r="P13" s="12">
        <f t="shared" si="3"/>
        <v>10</v>
      </c>
    </row>
    <row r="14" spans="1:16" x14ac:dyDescent="0.3">
      <c r="A14" s="9">
        <v>5</v>
      </c>
      <c r="B14" s="23"/>
      <c r="C14" s="12" t="s">
        <v>27</v>
      </c>
      <c r="D14" s="34" t="s">
        <v>110</v>
      </c>
      <c r="E14" s="33"/>
      <c r="F14" s="33">
        <v>70</v>
      </c>
      <c r="G14" s="12">
        <f t="shared" si="0"/>
        <v>35</v>
      </c>
      <c r="H14" s="12"/>
      <c r="I14" s="12">
        <v>0</v>
      </c>
      <c r="J14" s="12">
        <f t="shared" si="1"/>
        <v>0</v>
      </c>
      <c r="K14" s="12"/>
      <c r="L14" s="12">
        <v>30</v>
      </c>
      <c r="M14" s="12">
        <f t="shared" si="2"/>
        <v>30</v>
      </c>
      <c r="N14" s="12">
        <v>1</v>
      </c>
      <c r="O14" s="12"/>
      <c r="P14" s="12">
        <f t="shared" si="3"/>
        <v>10</v>
      </c>
    </row>
    <row r="15" spans="1:16" x14ac:dyDescent="0.3">
      <c r="A15" s="9">
        <v>6</v>
      </c>
      <c r="B15" s="23"/>
      <c r="C15" s="23" t="s">
        <v>24</v>
      </c>
      <c r="D15" s="35" t="s">
        <v>111</v>
      </c>
      <c r="E15" s="36">
        <v>70</v>
      </c>
      <c r="F15" s="37">
        <v>85</v>
      </c>
      <c r="G15" s="10">
        <f t="shared" si="0"/>
        <v>77.5</v>
      </c>
      <c r="H15" s="10">
        <v>1</v>
      </c>
      <c r="I15" s="10">
        <v>0</v>
      </c>
      <c r="J15" s="10">
        <f t="shared" si="1"/>
        <v>1</v>
      </c>
      <c r="K15" s="23">
        <v>36</v>
      </c>
      <c r="L15" s="23">
        <v>34</v>
      </c>
      <c r="M15" s="10">
        <f t="shared" si="2"/>
        <v>70</v>
      </c>
      <c r="N15" s="23">
        <v>1</v>
      </c>
      <c r="O15" s="23"/>
      <c r="P15" s="10">
        <f t="shared" si="3"/>
        <v>9.5</v>
      </c>
    </row>
    <row r="16" spans="1:16" x14ac:dyDescent="0.3">
      <c r="A16" s="9">
        <v>7</v>
      </c>
      <c r="B16" s="10"/>
      <c r="C16" s="10" t="s">
        <v>20</v>
      </c>
      <c r="D16" s="38" t="s">
        <v>112</v>
      </c>
      <c r="E16" s="38">
        <v>60</v>
      </c>
      <c r="F16" s="38">
        <v>75</v>
      </c>
      <c r="G16" s="10">
        <f t="shared" si="0"/>
        <v>67.5</v>
      </c>
      <c r="H16" s="10">
        <v>1</v>
      </c>
      <c r="I16" s="10">
        <v>0</v>
      </c>
      <c r="J16" s="10">
        <f t="shared" si="1"/>
        <v>1</v>
      </c>
      <c r="K16" s="10">
        <v>32</v>
      </c>
      <c r="L16" s="10">
        <v>29</v>
      </c>
      <c r="M16" s="10">
        <f t="shared" si="2"/>
        <v>61</v>
      </c>
      <c r="N16" s="10">
        <v>1</v>
      </c>
      <c r="O16" s="10"/>
      <c r="P16" s="10">
        <f t="shared" si="3"/>
        <v>8.5</v>
      </c>
    </row>
    <row r="17" spans="1:17" x14ac:dyDescent="0.3">
      <c r="A17" s="9">
        <v>8</v>
      </c>
      <c r="B17" s="23"/>
      <c r="C17" s="23" t="s">
        <v>107</v>
      </c>
      <c r="D17" s="35" t="s">
        <v>113</v>
      </c>
      <c r="E17" s="35">
        <v>70</v>
      </c>
      <c r="F17" s="35">
        <v>75</v>
      </c>
      <c r="G17" s="10">
        <f t="shared" si="0"/>
        <v>72.5</v>
      </c>
      <c r="H17" s="10">
        <v>1</v>
      </c>
      <c r="I17" s="10">
        <v>0</v>
      </c>
      <c r="J17" s="10">
        <f t="shared" si="1"/>
        <v>1</v>
      </c>
      <c r="K17" s="23">
        <v>37</v>
      </c>
      <c r="L17" s="23">
        <v>32</v>
      </c>
      <c r="M17" s="10">
        <f t="shared" si="2"/>
        <v>69</v>
      </c>
      <c r="N17" s="23">
        <v>1</v>
      </c>
      <c r="O17" s="23"/>
      <c r="P17" s="10">
        <f t="shared" si="3"/>
        <v>5.5</v>
      </c>
    </row>
    <row r="18" spans="1:17" x14ac:dyDescent="0.3">
      <c r="A18" s="9">
        <v>9</v>
      </c>
      <c r="B18" s="23"/>
      <c r="C18" s="23" t="s">
        <v>27</v>
      </c>
      <c r="D18" s="26" t="s">
        <v>114</v>
      </c>
      <c r="E18" s="39">
        <v>70</v>
      </c>
      <c r="F18" s="39">
        <v>80</v>
      </c>
      <c r="G18" s="10">
        <f t="shared" si="0"/>
        <v>75</v>
      </c>
      <c r="H18" s="10">
        <v>2</v>
      </c>
      <c r="I18" s="10">
        <v>2</v>
      </c>
      <c r="J18" s="10">
        <f t="shared" si="1"/>
        <v>4</v>
      </c>
      <c r="K18" s="23">
        <v>35</v>
      </c>
      <c r="L18" s="23">
        <v>28</v>
      </c>
      <c r="M18" s="10">
        <f t="shared" si="2"/>
        <v>63</v>
      </c>
      <c r="N18" s="23">
        <v>1</v>
      </c>
      <c r="O18" s="23"/>
      <c r="P18" s="10">
        <f t="shared" si="3"/>
        <v>5</v>
      </c>
    </row>
    <row r="19" spans="1:17" x14ac:dyDescent="0.3">
      <c r="A19" s="9">
        <v>10</v>
      </c>
      <c r="B19" s="23"/>
      <c r="C19" s="23" t="s">
        <v>27</v>
      </c>
      <c r="D19" s="26" t="s">
        <v>115</v>
      </c>
      <c r="E19" s="39"/>
      <c r="F19" s="39"/>
      <c r="G19" s="10">
        <f t="shared" si="0"/>
        <v>0</v>
      </c>
      <c r="H19" s="10"/>
      <c r="I19" s="10"/>
      <c r="J19" s="10">
        <f t="shared" si="1"/>
        <v>0</v>
      </c>
      <c r="K19" s="23"/>
      <c r="L19" s="23"/>
      <c r="M19" s="10">
        <f t="shared" si="2"/>
        <v>0</v>
      </c>
      <c r="N19" s="23">
        <v>0</v>
      </c>
      <c r="O19" s="23"/>
      <c r="P19" s="10">
        <f t="shared" si="3"/>
        <v>0</v>
      </c>
      <c r="Q19" s="3" t="s">
        <v>76</v>
      </c>
    </row>
    <row r="20" spans="1:17" x14ac:dyDescent="0.3">
      <c r="A20" s="9">
        <v>11</v>
      </c>
      <c r="B20" s="23"/>
      <c r="C20" s="23" t="s">
        <v>45</v>
      </c>
      <c r="D20" s="26" t="s">
        <v>116</v>
      </c>
      <c r="E20" s="39"/>
      <c r="F20" s="27"/>
      <c r="G20" s="10">
        <f t="shared" si="0"/>
        <v>0</v>
      </c>
      <c r="H20" s="10"/>
      <c r="I20" s="10"/>
      <c r="J20" s="10">
        <f t="shared" si="1"/>
        <v>0</v>
      </c>
      <c r="K20" s="23"/>
      <c r="L20" s="23"/>
      <c r="M20" s="10">
        <f t="shared" si="2"/>
        <v>0</v>
      </c>
      <c r="N20" s="23">
        <v>0</v>
      </c>
      <c r="O20" s="23"/>
      <c r="P20" s="10">
        <f t="shared" si="3"/>
        <v>0</v>
      </c>
      <c r="Q20" s="3" t="s">
        <v>76</v>
      </c>
    </row>
    <row r="21" spans="1:17" x14ac:dyDescent="0.3">
      <c r="A21" s="9">
        <v>12</v>
      </c>
      <c r="B21" s="23"/>
      <c r="C21" s="23" t="s">
        <v>45</v>
      </c>
      <c r="D21" s="26" t="s">
        <v>117</v>
      </c>
      <c r="E21" s="39"/>
      <c r="F21" s="39"/>
      <c r="G21" s="10">
        <f t="shared" si="0"/>
        <v>0</v>
      </c>
      <c r="H21" s="10"/>
      <c r="I21" s="10"/>
      <c r="J21" s="10">
        <f t="shared" si="1"/>
        <v>0</v>
      </c>
      <c r="K21" s="23"/>
      <c r="L21" s="23"/>
      <c r="M21" s="10">
        <f t="shared" si="2"/>
        <v>0</v>
      </c>
      <c r="N21" s="23">
        <v>0</v>
      </c>
      <c r="O21" s="23"/>
      <c r="P21" s="10">
        <f t="shared" si="3"/>
        <v>0</v>
      </c>
      <c r="Q21" s="3" t="s">
        <v>76</v>
      </c>
    </row>
    <row r="22" spans="1:17" x14ac:dyDescent="0.3">
      <c r="A22" s="9">
        <v>13</v>
      </c>
      <c r="B22" s="23"/>
      <c r="C22" s="23" t="s">
        <v>45</v>
      </c>
      <c r="D22" s="26" t="s">
        <v>118</v>
      </c>
      <c r="E22" s="39"/>
      <c r="F22" s="39"/>
      <c r="G22" s="10">
        <f t="shared" si="0"/>
        <v>0</v>
      </c>
      <c r="H22" s="10"/>
      <c r="I22" s="10"/>
      <c r="J22" s="10">
        <f t="shared" si="1"/>
        <v>0</v>
      </c>
      <c r="K22" s="23"/>
      <c r="L22" s="23"/>
      <c r="M22" s="10">
        <f t="shared" si="2"/>
        <v>0</v>
      </c>
      <c r="N22" s="23">
        <v>0</v>
      </c>
      <c r="O22" s="23"/>
      <c r="P22" s="10">
        <f t="shared" si="3"/>
        <v>0</v>
      </c>
      <c r="Q22" s="3" t="s">
        <v>76</v>
      </c>
    </row>
    <row r="23" spans="1:17" x14ac:dyDescent="0.3">
      <c r="A23" s="9">
        <v>14</v>
      </c>
      <c r="B23" s="10"/>
      <c r="C23" s="10" t="s">
        <v>119</v>
      </c>
      <c r="D23" s="40" t="s">
        <v>120</v>
      </c>
      <c r="E23" s="40"/>
      <c r="F23" s="40"/>
      <c r="G23" s="10">
        <f>+E23+F23</f>
        <v>0</v>
      </c>
      <c r="H23" s="10"/>
      <c r="I23" s="10"/>
      <c r="J23" s="10">
        <f t="shared" si="1"/>
        <v>0</v>
      </c>
      <c r="K23" s="10"/>
      <c r="L23" s="10"/>
      <c r="M23" s="10">
        <f t="shared" si="2"/>
        <v>0</v>
      </c>
      <c r="N23" s="10"/>
      <c r="O23" s="10"/>
      <c r="P23" s="10">
        <f t="shared" si="3"/>
        <v>0</v>
      </c>
      <c r="Q23" s="3" t="s">
        <v>76</v>
      </c>
    </row>
    <row r="24" spans="1:17" x14ac:dyDescent="0.3">
      <c r="A24" s="9">
        <v>15</v>
      </c>
      <c r="B24" s="10"/>
      <c r="C24" s="10" t="s">
        <v>121</v>
      </c>
      <c r="D24" s="26" t="s">
        <v>122</v>
      </c>
      <c r="E24" s="26">
        <v>60</v>
      </c>
      <c r="F24" s="26">
        <v>70</v>
      </c>
      <c r="G24" s="10">
        <f t="shared" ref="G24:G54" si="4">+(E24+F24)/2</f>
        <v>65</v>
      </c>
      <c r="H24" s="10">
        <v>0</v>
      </c>
      <c r="I24" s="10">
        <v>0</v>
      </c>
      <c r="J24" s="10">
        <f t="shared" si="1"/>
        <v>0</v>
      </c>
      <c r="K24" s="10">
        <v>40</v>
      </c>
      <c r="L24" s="10">
        <v>31</v>
      </c>
      <c r="M24" s="10">
        <f t="shared" si="2"/>
        <v>71</v>
      </c>
      <c r="N24" s="10">
        <v>1</v>
      </c>
      <c r="O24" s="10"/>
      <c r="P24" s="10">
        <f t="shared" si="3"/>
        <v>-1</v>
      </c>
    </row>
    <row r="25" spans="1:17" x14ac:dyDescent="0.3">
      <c r="A25" s="9">
        <v>16</v>
      </c>
      <c r="B25" s="10"/>
      <c r="C25" s="10" t="s">
        <v>121</v>
      </c>
      <c r="D25" s="26" t="s">
        <v>123</v>
      </c>
      <c r="E25" s="26">
        <v>65</v>
      </c>
      <c r="F25" s="26">
        <v>75</v>
      </c>
      <c r="G25" s="10">
        <f t="shared" si="4"/>
        <v>70</v>
      </c>
      <c r="H25" s="10">
        <v>0</v>
      </c>
      <c r="I25" s="10">
        <v>1</v>
      </c>
      <c r="J25" s="10">
        <f t="shared" si="1"/>
        <v>1</v>
      </c>
      <c r="K25" s="10">
        <v>42</v>
      </c>
      <c r="L25" s="10">
        <v>31</v>
      </c>
      <c r="M25" s="10">
        <f t="shared" si="2"/>
        <v>73</v>
      </c>
      <c r="N25" s="10">
        <v>1</v>
      </c>
      <c r="O25" s="10"/>
      <c r="P25" s="10">
        <f t="shared" si="3"/>
        <v>-1</v>
      </c>
    </row>
    <row r="26" spans="1:17" x14ac:dyDescent="0.3">
      <c r="A26" s="9">
        <v>17</v>
      </c>
      <c r="B26" s="23"/>
      <c r="C26" s="23" t="s">
        <v>24</v>
      </c>
      <c r="D26" s="26" t="s">
        <v>124</v>
      </c>
      <c r="E26" s="39">
        <v>70</v>
      </c>
      <c r="F26" s="41">
        <v>60</v>
      </c>
      <c r="G26" s="10">
        <f t="shared" si="4"/>
        <v>65</v>
      </c>
      <c r="H26" s="10">
        <v>1</v>
      </c>
      <c r="I26" s="10">
        <v>1</v>
      </c>
      <c r="J26" s="10">
        <f t="shared" si="1"/>
        <v>2</v>
      </c>
      <c r="K26" s="23">
        <v>40</v>
      </c>
      <c r="L26" s="23">
        <v>33</v>
      </c>
      <c r="M26" s="10">
        <f t="shared" si="2"/>
        <v>73</v>
      </c>
      <c r="N26" s="23"/>
      <c r="O26" s="23">
        <v>1</v>
      </c>
      <c r="P26" s="10">
        <f t="shared" si="3"/>
        <v>-4</v>
      </c>
    </row>
    <row r="27" spans="1:17" x14ac:dyDescent="0.3">
      <c r="A27" s="9">
        <v>18</v>
      </c>
      <c r="B27" s="10"/>
      <c r="C27" s="10" t="s">
        <v>121</v>
      </c>
      <c r="D27" s="26" t="s">
        <v>125</v>
      </c>
      <c r="E27" s="26">
        <v>45</v>
      </c>
      <c r="F27" s="26">
        <v>75</v>
      </c>
      <c r="G27" s="10">
        <f t="shared" si="4"/>
        <v>60</v>
      </c>
      <c r="H27" s="10">
        <v>0</v>
      </c>
      <c r="I27" s="10">
        <v>2</v>
      </c>
      <c r="J27" s="10">
        <f t="shared" si="1"/>
        <v>2</v>
      </c>
      <c r="K27" s="10">
        <v>36</v>
      </c>
      <c r="L27" s="10">
        <v>29</v>
      </c>
      <c r="M27" s="10">
        <f t="shared" si="2"/>
        <v>65</v>
      </c>
      <c r="N27" s="10">
        <v>1</v>
      </c>
      <c r="O27" s="10"/>
      <c r="P27" s="10">
        <f t="shared" si="3"/>
        <v>-6</v>
      </c>
    </row>
    <row r="28" spans="1:17" x14ac:dyDescent="0.3">
      <c r="A28" s="9">
        <v>19</v>
      </c>
      <c r="B28" s="10"/>
      <c r="C28" s="10" t="s">
        <v>119</v>
      </c>
      <c r="D28" s="40" t="s">
        <v>126</v>
      </c>
      <c r="E28" s="40">
        <v>35</v>
      </c>
      <c r="F28" s="40">
        <v>65</v>
      </c>
      <c r="G28" s="10">
        <f t="shared" si="4"/>
        <v>50</v>
      </c>
      <c r="H28" s="10">
        <v>1</v>
      </c>
      <c r="I28" s="10">
        <v>0</v>
      </c>
      <c r="J28" s="10">
        <f t="shared" si="1"/>
        <v>1</v>
      </c>
      <c r="K28" s="10">
        <v>58</v>
      </c>
      <c r="L28" s="10">
        <v>1</v>
      </c>
      <c r="M28" s="10">
        <f t="shared" si="2"/>
        <v>59</v>
      </c>
      <c r="N28" s="10">
        <v>1</v>
      </c>
      <c r="O28" s="10"/>
      <c r="P28" s="10">
        <f t="shared" si="3"/>
        <v>-7</v>
      </c>
    </row>
    <row r="29" spans="1:17" x14ac:dyDescent="0.3">
      <c r="A29" s="9">
        <v>20</v>
      </c>
      <c r="B29" s="10"/>
      <c r="C29" s="10" t="s">
        <v>20</v>
      </c>
      <c r="D29" s="42" t="s">
        <v>127</v>
      </c>
      <c r="E29" s="42">
        <v>60</v>
      </c>
      <c r="F29" s="42">
        <v>60</v>
      </c>
      <c r="G29" s="10">
        <f t="shared" si="4"/>
        <v>60</v>
      </c>
      <c r="H29" s="10">
        <v>0</v>
      </c>
      <c r="I29" s="10">
        <v>1</v>
      </c>
      <c r="J29" s="10">
        <f t="shared" si="1"/>
        <v>1</v>
      </c>
      <c r="K29" s="10">
        <v>34</v>
      </c>
      <c r="L29" s="10">
        <v>35</v>
      </c>
      <c r="M29" s="10">
        <f t="shared" si="2"/>
        <v>69</v>
      </c>
      <c r="N29" s="10">
        <v>1</v>
      </c>
      <c r="O29" s="10"/>
      <c r="P29" s="10">
        <f t="shared" si="3"/>
        <v>-7</v>
      </c>
    </row>
    <row r="30" spans="1:17" x14ac:dyDescent="0.3">
      <c r="A30" s="9">
        <v>21</v>
      </c>
      <c r="B30" s="23"/>
      <c r="C30" s="23" t="s">
        <v>27</v>
      </c>
      <c r="D30" s="26" t="s">
        <v>128</v>
      </c>
      <c r="E30" s="39">
        <v>65</v>
      </c>
      <c r="F30" s="39">
        <v>50</v>
      </c>
      <c r="G30" s="10">
        <f t="shared" si="4"/>
        <v>57.5</v>
      </c>
      <c r="H30" s="10">
        <v>0</v>
      </c>
      <c r="I30" s="10">
        <v>1</v>
      </c>
      <c r="J30" s="10">
        <f t="shared" si="1"/>
        <v>1</v>
      </c>
      <c r="K30" s="23">
        <v>42</v>
      </c>
      <c r="L30" s="23">
        <v>30</v>
      </c>
      <c r="M30" s="10">
        <f t="shared" si="2"/>
        <v>72</v>
      </c>
      <c r="N30" s="23"/>
      <c r="O30" s="23">
        <v>1</v>
      </c>
      <c r="P30" s="10">
        <f t="shared" si="3"/>
        <v>-7.5</v>
      </c>
    </row>
    <row r="31" spans="1:17" x14ac:dyDescent="0.3">
      <c r="A31" s="9">
        <v>22</v>
      </c>
      <c r="B31" s="23"/>
      <c r="C31" s="23" t="s">
        <v>45</v>
      </c>
      <c r="D31" s="26" t="s">
        <v>129</v>
      </c>
      <c r="E31" s="39">
        <v>70</v>
      </c>
      <c r="F31" s="27">
        <v>55</v>
      </c>
      <c r="G31" s="10">
        <f t="shared" si="4"/>
        <v>62.5</v>
      </c>
      <c r="H31" s="10">
        <v>0</v>
      </c>
      <c r="I31" s="10">
        <v>2</v>
      </c>
      <c r="J31" s="10">
        <f t="shared" si="1"/>
        <v>2</v>
      </c>
      <c r="K31" s="23">
        <v>38</v>
      </c>
      <c r="L31" s="23">
        <v>31</v>
      </c>
      <c r="M31" s="10">
        <f t="shared" si="2"/>
        <v>69</v>
      </c>
      <c r="N31" s="23">
        <v>1</v>
      </c>
      <c r="O31" s="23"/>
      <c r="P31" s="10">
        <f t="shared" si="3"/>
        <v>-7.5</v>
      </c>
    </row>
    <row r="32" spans="1:17" x14ac:dyDescent="0.3">
      <c r="A32" s="9">
        <v>23</v>
      </c>
      <c r="B32" s="23"/>
      <c r="C32" s="23" t="s">
        <v>36</v>
      </c>
      <c r="D32" s="26" t="s">
        <v>130</v>
      </c>
      <c r="E32" s="39">
        <v>65</v>
      </c>
      <c r="F32" s="39"/>
      <c r="G32" s="10">
        <f t="shared" si="4"/>
        <v>32.5</v>
      </c>
      <c r="H32" s="10">
        <v>1</v>
      </c>
      <c r="I32" s="10"/>
      <c r="J32" s="10">
        <f t="shared" si="1"/>
        <v>1</v>
      </c>
      <c r="K32" s="23">
        <v>43</v>
      </c>
      <c r="L32" s="23"/>
      <c r="M32" s="10">
        <f t="shared" si="2"/>
        <v>43</v>
      </c>
      <c r="N32" s="23">
        <v>1</v>
      </c>
      <c r="O32" s="23"/>
      <c r="P32" s="10">
        <f t="shared" si="3"/>
        <v>-8.5</v>
      </c>
      <c r="Q32" s="43" t="s">
        <v>131</v>
      </c>
    </row>
    <row r="33" spans="1:16" x14ac:dyDescent="0.3">
      <c r="A33" s="9">
        <v>24</v>
      </c>
      <c r="B33" s="23"/>
      <c r="C33" s="10" t="s">
        <v>121</v>
      </c>
      <c r="D33" s="26" t="s">
        <v>132</v>
      </c>
      <c r="E33" s="26">
        <v>45</v>
      </c>
      <c r="F33" s="26">
        <v>80</v>
      </c>
      <c r="G33" s="10">
        <f t="shared" si="4"/>
        <v>62.5</v>
      </c>
      <c r="H33" s="10">
        <v>1</v>
      </c>
      <c r="I33" s="10">
        <v>0</v>
      </c>
      <c r="J33" s="10">
        <f t="shared" si="1"/>
        <v>1</v>
      </c>
      <c r="K33" s="23">
        <v>46</v>
      </c>
      <c r="L33" s="23">
        <v>30</v>
      </c>
      <c r="M33" s="10">
        <f t="shared" si="2"/>
        <v>76</v>
      </c>
      <c r="N33" s="23">
        <v>1</v>
      </c>
      <c r="O33" s="23"/>
      <c r="P33" s="10">
        <f t="shared" si="3"/>
        <v>-11.5</v>
      </c>
    </row>
    <row r="34" spans="1:16" x14ac:dyDescent="0.3">
      <c r="A34" s="9">
        <v>25</v>
      </c>
      <c r="B34" s="23"/>
      <c r="C34" s="23" t="s">
        <v>24</v>
      </c>
      <c r="D34" s="26" t="s">
        <v>133</v>
      </c>
      <c r="E34" s="39">
        <v>65</v>
      </c>
      <c r="F34" s="41">
        <v>60</v>
      </c>
      <c r="G34" s="10">
        <f t="shared" si="4"/>
        <v>62.5</v>
      </c>
      <c r="H34" s="10">
        <v>1</v>
      </c>
      <c r="I34" s="10">
        <v>1</v>
      </c>
      <c r="J34" s="10">
        <f t="shared" si="1"/>
        <v>2</v>
      </c>
      <c r="K34" s="23">
        <v>41</v>
      </c>
      <c r="L34" s="23">
        <v>33</v>
      </c>
      <c r="M34" s="10">
        <f t="shared" si="2"/>
        <v>74</v>
      </c>
      <c r="N34" s="23">
        <v>1</v>
      </c>
      <c r="O34" s="23"/>
      <c r="P34" s="10">
        <f t="shared" si="3"/>
        <v>-12.5</v>
      </c>
    </row>
    <row r="35" spans="1:16" x14ac:dyDescent="0.3">
      <c r="A35" s="9">
        <v>26</v>
      </c>
      <c r="B35" s="23"/>
      <c r="C35" s="23" t="s">
        <v>27</v>
      </c>
      <c r="D35" s="26" t="s">
        <v>134</v>
      </c>
      <c r="E35" s="39">
        <v>65</v>
      </c>
      <c r="F35" s="39">
        <v>60</v>
      </c>
      <c r="G35" s="10">
        <f t="shared" si="4"/>
        <v>62.5</v>
      </c>
      <c r="H35" s="10">
        <v>1</v>
      </c>
      <c r="I35" s="10">
        <v>2</v>
      </c>
      <c r="J35" s="10">
        <f t="shared" si="1"/>
        <v>3</v>
      </c>
      <c r="K35" s="23">
        <v>40</v>
      </c>
      <c r="L35" s="23">
        <v>33</v>
      </c>
      <c r="M35" s="10">
        <f t="shared" si="2"/>
        <v>73</v>
      </c>
      <c r="N35" s="23">
        <v>1</v>
      </c>
      <c r="O35" s="23"/>
      <c r="P35" s="10">
        <f t="shared" si="3"/>
        <v>-14.5</v>
      </c>
    </row>
    <row r="36" spans="1:16" x14ac:dyDescent="0.3">
      <c r="A36" s="9">
        <v>27</v>
      </c>
      <c r="B36" s="23"/>
      <c r="C36" s="23" t="s">
        <v>33</v>
      </c>
      <c r="D36" s="26" t="s">
        <v>135</v>
      </c>
      <c r="E36" s="26">
        <v>60</v>
      </c>
      <c r="F36" s="26">
        <v>60</v>
      </c>
      <c r="G36" s="10">
        <f t="shared" si="4"/>
        <v>60</v>
      </c>
      <c r="H36" s="10">
        <v>0</v>
      </c>
      <c r="I36" s="10">
        <v>0</v>
      </c>
      <c r="J36" s="10">
        <f t="shared" si="1"/>
        <v>0</v>
      </c>
      <c r="K36" s="23">
        <v>42</v>
      </c>
      <c r="L36" s="23">
        <v>41</v>
      </c>
      <c r="M36" s="10">
        <f t="shared" si="2"/>
        <v>83</v>
      </c>
      <c r="N36" s="23">
        <v>1</v>
      </c>
      <c r="O36" s="23"/>
      <c r="P36" s="10">
        <f t="shared" si="3"/>
        <v>-18</v>
      </c>
    </row>
    <row r="37" spans="1:16" x14ac:dyDescent="0.3">
      <c r="A37" s="9">
        <v>28</v>
      </c>
      <c r="B37" s="23"/>
      <c r="C37" s="23" t="s">
        <v>107</v>
      </c>
      <c r="D37" s="26" t="s">
        <v>136</v>
      </c>
      <c r="E37" s="26">
        <v>60</v>
      </c>
      <c r="F37" s="26">
        <v>70</v>
      </c>
      <c r="G37" s="10">
        <f t="shared" si="4"/>
        <v>65</v>
      </c>
      <c r="H37" s="10">
        <v>0</v>
      </c>
      <c r="I37" s="10">
        <v>2</v>
      </c>
      <c r="J37" s="10">
        <f t="shared" si="1"/>
        <v>2</v>
      </c>
      <c r="K37" s="23">
        <v>47</v>
      </c>
      <c r="L37" s="23">
        <v>38</v>
      </c>
      <c r="M37" s="10">
        <f t="shared" si="2"/>
        <v>85</v>
      </c>
      <c r="N37" s="23">
        <v>1</v>
      </c>
      <c r="O37" s="23"/>
      <c r="P37" s="10">
        <f t="shared" si="3"/>
        <v>-21</v>
      </c>
    </row>
    <row r="38" spans="1:16" x14ac:dyDescent="0.3">
      <c r="A38" s="9">
        <v>29</v>
      </c>
      <c r="B38" s="23"/>
      <c r="C38" s="23" t="s">
        <v>36</v>
      </c>
      <c r="D38" s="26" t="s">
        <v>137</v>
      </c>
      <c r="E38" s="39">
        <v>60</v>
      </c>
      <c r="F38" s="39">
        <v>50</v>
      </c>
      <c r="G38" s="10">
        <f t="shared" si="4"/>
        <v>55</v>
      </c>
      <c r="H38" s="10">
        <v>1</v>
      </c>
      <c r="I38" s="10">
        <v>1</v>
      </c>
      <c r="J38" s="10">
        <f t="shared" si="1"/>
        <v>2</v>
      </c>
      <c r="K38" s="23">
        <v>40</v>
      </c>
      <c r="L38" s="23">
        <v>36</v>
      </c>
      <c r="M38" s="10">
        <f t="shared" si="2"/>
        <v>76</v>
      </c>
      <c r="N38" s="23">
        <v>1</v>
      </c>
      <c r="O38" s="23"/>
      <c r="P38" s="10">
        <f t="shared" si="3"/>
        <v>-22</v>
      </c>
    </row>
    <row r="39" spans="1:16" x14ac:dyDescent="0.3">
      <c r="A39" s="9">
        <v>30</v>
      </c>
      <c r="B39" s="23"/>
      <c r="C39" s="23" t="s">
        <v>33</v>
      </c>
      <c r="D39" s="26" t="s">
        <v>138</v>
      </c>
      <c r="E39" s="26">
        <v>55</v>
      </c>
      <c r="F39" s="26">
        <v>65</v>
      </c>
      <c r="G39" s="10">
        <f t="shared" si="4"/>
        <v>60</v>
      </c>
      <c r="H39" s="10">
        <v>2</v>
      </c>
      <c r="I39" s="10">
        <v>0</v>
      </c>
      <c r="J39" s="10">
        <f t="shared" si="1"/>
        <v>2</v>
      </c>
      <c r="K39" s="23">
        <v>43</v>
      </c>
      <c r="L39" s="23">
        <v>39</v>
      </c>
      <c r="M39" s="10">
        <f t="shared" si="2"/>
        <v>82</v>
      </c>
      <c r="N39" s="23">
        <v>1</v>
      </c>
      <c r="O39" s="23"/>
      <c r="P39" s="10">
        <f t="shared" si="3"/>
        <v>-23</v>
      </c>
    </row>
    <row r="40" spans="1:16" x14ac:dyDescent="0.3">
      <c r="A40" s="9">
        <v>31</v>
      </c>
      <c r="B40" s="23"/>
      <c r="C40" s="23" t="s">
        <v>27</v>
      </c>
      <c r="D40" s="26" t="s">
        <v>139</v>
      </c>
      <c r="E40" s="39">
        <v>55</v>
      </c>
      <c r="F40" s="39">
        <v>65</v>
      </c>
      <c r="G40" s="10">
        <f t="shared" si="4"/>
        <v>60</v>
      </c>
      <c r="H40" s="10">
        <v>0</v>
      </c>
      <c r="I40" s="10">
        <v>2</v>
      </c>
      <c r="J40" s="10">
        <f t="shared" si="1"/>
        <v>2</v>
      </c>
      <c r="K40" s="23">
        <v>46</v>
      </c>
      <c r="L40" s="23">
        <v>37</v>
      </c>
      <c r="M40" s="10">
        <f t="shared" si="2"/>
        <v>83</v>
      </c>
      <c r="N40" s="23">
        <v>1</v>
      </c>
      <c r="O40" s="23"/>
      <c r="P40" s="10">
        <f t="shared" si="3"/>
        <v>-24</v>
      </c>
    </row>
    <row r="41" spans="1:16" x14ac:dyDescent="0.3">
      <c r="A41" s="9">
        <v>32</v>
      </c>
      <c r="B41" s="10"/>
      <c r="C41" s="10" t="s">
        <v>121</v>
      </c>
      <c r="D41" s="44" t="s">
        <v>140</v>
      </c>
      <c r="E41" s="26">
        <v>55</v>
      </c>
      <c r="F41" s="26">
        <v>75</v>
      </c>
      <c r="G41" s="10">
        <f t="shared" si="4"/>
        <v>65</v>
      </c>
      <c r="H41" s="10">
        <v>1</v>
      </c>
      <c r="I41" s="10">
        <v>1</v>
      </c>
      <c r="J41" s="10">
        <f t="shared" si="1"/>
        <v>2</v>
      </c>
      <c r="K41" s="10">
        <v>43</v>
      </c>
      <c r="L41" s="10">
        <v>46</v>
      </c>
      <c r="M41" s="10">
        <f t="shared" si="2"/>
        <v>89</v>
      </c>
      <c r="N41" s="10">
        <v>1</v>
      </c>
      <c r="O41" s="10"/>
      <c r="P41" s="10">
        <f t="shared" si="3"/>
        <v>-25</v>
      </c>
    </row>
    <row r="42" spans="1:16" x14ac:dyDescent="0.3">
      <c r="A42" s="9">
        <v>33</v>
      </c>
      <c r="B42" s="23"/>
      <c r="C42" s="23" t="s">
        <v>45</v>
      </c>
      <c r="D42" s="26" t="s">
        <v>141</v>
      </c>
      <c r="E42" s="39">
        <v>50</v>
      </c>
      <c r="F42" s="27">
        <v>60</v>
      </c>
      <c r="G42" s="10">
        <f t="shared" si="4"/>
        <v>55</v>
      </c>
      <c r="H42" s="10">
        <v>2</v>
      </c>
      <c r="I42" s="10">
        <v>0</v>
      </c>
      <c r="J42" s="10">
        <f t="shared" si="1"/>
        <v>2</v>
      </c>
      <c r="K42" s="23">
        <v>40</v>
      </c>
      <c r="L42" s="23">
        <v>39</v>
      </c>
      <c r="M42" s="10">
        <f t="shared" si="2"/>
        <v>79</v>
      </c>
      <c r="N42" s="23">
        <v>1</v>
      </c>
      <c r="O42" s="23"/>
      <c r="P42" s="10">
        <f t="shared" si="3"/>
        <v>-25</v>
      </c>
    </row>
    <row r="43" spans="1:16" x14ac:dyDescent="0.3">
      <c r="A43" s="9">
        <v>34</v>
      </c>
      <c r="B43" s="23"/>
      <c r="C43" s="23" t="s">
        <v>27</v>
      </c>
      <c r="D43" s="26" t="s">
        <v>142</v>
      </c>
      <c r="E43" s="39">
        <v>68</v>
      </c>
      <c r="F43" s="39">
        <v>55</v>
      </c>
      <c r="G43" s="10">
        <f t="shared" si="4"/>
        <v>61.5</v>
      </c>
      <c r="H43" s="10">
        <v>1</v>
      </c>
      <c r="I43" s="10">
        <v>2</v>
      </c>
      <c r="J43" s="10">
        <f t="shared" si="1"/>
        <v>3</v>
      </c>
      <c r="K43" s="23">
        <v>44</v>
      </c>
      <c r="L43" s="23">
        <v>39</v>
      </c>
      <c r="M43" s="10">
        <f t="shared" si="2"/>
        <v>83</v>
      </c>
      <c r="N43" s="23">
        <v>1</v>
      </c>
      <c r="O43" s="23"/>
      <c r="P43" s="10">
        <f t="shared" si="3"/>
        <v>-25.5</v>
      </c>
    </row>
    <row r="44" spans="1:16" x14ac:dyDescent="0.3">
      <c r="A44" s="9">
        <v>35</v>
      </c>
      <c r="B44" s="10"/>
      <c r="C44" s="10" t="s">
        <v>119</v>
      </c>
      <c r="D44" s="40" t="s">
        <v>143</v>
      </c>
      <c r="E44" s="40">
        <v>30</v>
      </c>
      <c r="F44" s="40">
        <v>70</v>
      </c>
      <c r="G44" s="10">
        <f t="shared" si="4"/>
        <v>50</v>
      </c>
      <c r="H44" s="10">
        <v>0</v>
      </c>
      <c r="I44" s="10">
        <v>0</v>
      </c>
      <c r="J44" s="10">
        <f t="shared" si="1"/>
        <v>0</v>
      </c>
      <c r="K44" s="10">
        <v>42</v>
      </c>
      <c r="L44" s="10">
        <v>41</v>
      </c>
      <c r="M44" s="10">
        <f t="shared" si="2"/>
        <v>83</v>
      </c>
      <c r="N44" s="10">
        <v>1</v>
      </c>
      <c r="O44" s="10"/>
      <c r="P44" s="10">
        <f t="shared" si="3"/>
        <v>-28</v>
      </c>
    </row>
    <row r="45" spans="1:16" x14ac:dyDescent="0.3">
      <c r="A45" s="9">
        <v>36</v>
      </c>
      <c r="B45" s="23"/>
      <c r="C45" s="23" t="s">
        <v>45</v>
      </c>
      <c r="D45" s="26" t="s">
        <v>144</v>
      </c>
      <c r="E45" s="39">
        <v>60</v>
      </c>
      <c r="F45" s="27">
        <v>40</v>
      </c>
      <c r="G45" s="10">
        <f t="shared" si="4"/>
        <v>50</v>
      </c>
      <c r="H45" s="10">
        <v>0</v>
      </c>
      <c r="I45" s="10">
        <v>2</v>
      </c>
      <c r="J45" s="10">
        <f t="shared" si="1"/>
        <v>2</v>
      </c>
      <c r="K45" s="23">
        <v>40</v>
      </c>
      <c r="L45" s="23">
        <v>40</v>
      </c>
      <c r="M45" s="10">
        <f t="shared" si="2"/>
        <v>80</v>
      </c>
      <c r="N45" s="23">
        <v>1</v>
      </c>
      <c r="O45" s="23"/>
      <c r="P45" s="10">
        <f t="shared" si="3"/>
        <v>-31</v>
      </c>
    </row>
    <row r="46" spans="1:16" x14ac:dyDescent="0.3">
      <c r="A46" s="9">
        <v>37</v>
      </c>
      <c r="B46" s="10"/>
      <c r="C46" s="10" t="s">
        <v>119</v>
      </c>
      <c r="D46" s="40" t="s">
        <v>145</v>
      </c>
      <c r="E46" s="40">
        <v>30</v>
      </c>
      <c r="F46" s="40">
        <v>65</v>
      </c>
      <c r="G46" s="10">
        <f t="shared" si="4"/>
        <v>47.5</v>
      </c>
      <c r="H46" s="10">
        <v>1</v>
      </c>
      <c r="I46" s="10">
        <v>0</v>
      </c>
      <c r="J46" s="10">
        <f t="shared" si="1"/>
        <v>1</v>
      </c>
      <c r="K46" s="10">
        <v>45</v>
      </c>
      <c r="L46" s="10">
        <v>36</v>
      </c>
      <c r="M46" s="10">
        <f t="shared" si="2"/>
        <v>81</v>
      </c>
      <c r="N46" s="10">
        <v>1</v>
      </c>
      <c r="O46" s="10"/>
      <c r="P46" s="10">
        <f t="shared" si="3"/>
        <v>-31.5</v>
      </c>
    </row>
    <row r="47" spans="1:16" x14ac:dyDescent="0.3">
      <c r="A47" s="9">
        <v>38</v>
      </c>
      <c r="B47" s="10"/>
      <c r="C47" s="10" t="s">
        <v>119</v>
      </c>
      <c r="D47" s="40" t="s">
        <v>146</v>
      </c>
      <c r="E47" s="40">
        <v>30</v>
      </c>
      <c r="F47" s="40">
        <v>60</v>
      </c>
      <c r="G47" s="10">
        <f t="shared" si="4"/>
        <v>45</v>
      </c>
      <c r="H47" s="10">
        <v>0</v>
      </c>
      <c r="I47" s="10">
        <v>1</v>
      </c>
      <c r="J47" s="10">
        <f t="shared" si="1"/>
        <v>1</v>
      </c>
      <c r="K47" s="10">
        <v>40</v>
      </c>
      <c r="L47" s="10">
        <v>39</v>
      </c>
      <c r="M47" s="10">
        <f t="shared" si="2"/>
        <v>79</v>
      </c>
      <c r="N47" s="10">
        <v>1</v>
      </c>
      <c r="O47" s="10"/>
      <c r="P47" s="10">
        <f t="shared" si="3"/>
        <v>-32</v>
      </c>
    </row>
    <row r="48" spans="1:16" x14ac:dyDescent="0.3">
      <c r="A48" s="9">
        <v>39</v>
      </c>
      <c r="B48" s="23"/>
      <c r="C48" s="23" t="s">
        <v>36</v>
      </c>
      <c r="D48" s="26" t="s">
        <v>147</v>
      </c>
      <c r="E48" s="39">
        <v>40</v>
      </c>
      <c r="F48" s="39">
        <v>60</v>
      </c>
      <c r="G48" s="10">
        <f t="shared" si="4"/>
        <v>50</v>
      </c>
      <c r="H48" s="10">
        <v>0</v>
      </c>
      <c r="I48" s="10">
        <v>3</v>
      </c>
      <c r="J48" s="10">
        <f t="shared" si="1"/>
        <v>3</v>
      </c>
      <c r="K48" s="23">
        <v>37</v>
      </c>
      <c r="L48" s="23">
        <v>41</v>
      </c>
      <c r="M48" s="10">
        <f t="shared" si="2"/>
        <v>78</v>
      </c>
      <c r="N48" s="23">
        <v>1</v>
      </c>
      <c r="O48" s="23"/>
      <c r="P48" s="10">
        <f t="shared" si="3"/>
        <v>-32</v>
      </c>
    </row>
    <row r="49" spans="1:17" x14ac:dyDescent="0.3">
      <c r="A49" s="9">
        <v>40</v>
      </c>
      <c r="B49" s="23"/>
      <c r="C49" s="23" t="s">
        <v>27</v>
      </c>
      <c r="D49" s="26" t="s">
        <v>148</v>
      </c>
      <c r="E49" s="39">
        <v>60</v>
      </c>
      <c r="F49" s="45">
        <v>60</v>
      </c>
      <c r="G49" s="10">
        <f t="shared" si="4"/>
        <v>60</v>
      </c>
      <c r="H49" s="10">
        <v>3</v>
      </c>
      <c r="I49" s="10">
        <v>2</v>
      </c>
      <c r="J49" s="10">
        <f t="shared" si="1"/>
        <v>5</v>
      </c>
      <c r="K49" s="23">
        <v>53</v>
      </c>
      <c r="L49" s="23">
        <v>34</v>
      </c>
      <c r="M49" s="10">
        <f t="shared" si="2"/>
        <v>87</v>
      </c>
      <c r="N49" s="23">
        <v>1</v>
      </c>
      <c r="O49" s="23"/>
      <c r="P49" s="10">
        <f t="shared" si="3"/>
        <v>-37</v>
      </c>
    </row>
    <row r="50" spans="1:17" x14ac:dyDescent="0.3">
      <c r="A50" s="9">
        <v>41</v>
      </c>
      <c r="B50" s="10"/>
      <c r="C50" s="10" t="s">
        <v>119</v>
      </c>
      <c r="D50" s="40" t="s">
        <v>149</v>
      </c>
      <c r="E50" s="40">
        <v>40</v>
      </c>
      <c r="F50" s="40">
        <v>55</v>
      </c>
      <c r="G50" s="10">
        <f t="shared" si="4"/>
        <v>47.5</v>
      </c>
      <c r="H50" s="10">
        <v>2</v>
      </c>
      <c r="I50" s="10">
        <v>1</v>
      </c>
      <c r="J50" s="10">
        <f t="shared" si="1"/>
        <v>3</v>
      </c>
      <c r="K50" s="10">
        <v>41</v>
      </c>
      <c r="L50" s="10">
        <v>42</v>
      </c>
      <c r="M50" s="10">
        <f t="shared" si="2"/>
        <v>83</v>
      </c>
      <c r="N50" s="10">
        <v>1</v>
      </c>
      <c r="O50" s="10"/>
      <c r="P50" s="10">
        <f t="shared" si="3"/>
        <v>-39.5</v>
      </c>
    </row>
    <row r="51" spans="1:17" x14ac:dyDescent="0.3">
      <c r="A51" s="9">
        <v>42</v>
      </c>
      <c r="B51" s="23"/>
      <c r="C51" s="23" t="s">
        <v>27</v>
      </c>
      <c r="D51" s="26" t="s">
        <v>150</v>
      </c>
      <c r="E51" s="39">
        <v>60</v>
      </c>
      <c r="F51" s="45">
        <v>60</v>
      </c>
      <c r="G51" s="10">
        <f t="shared" si="4"/>
        <v>60</v>
      </c>
      <c r="H51" s="10">
        <v>4</v>
      </c>
      <c r="I51" s="10">
        <v>2</v>
      </c>
      <c r="J51" s="10">
        <f t="shared" si="1"/>
        <v>6</v>
      </c>
      <c r="K51" s="23">
        <v>57</v>
      </c>
      <c r="L51" s="23">
        <v>36</v>
      </c>
      <c r="M51" s="10">
        <f t="shared" si="2"/>
        <v>93</v>
      </c>
      <c r="N51" s="23">
        <v>1</v>
      </c>
      <c r="O51" s="23"/>
      <c r="P51" s="10">
        <f t="shared" si="3"/>
        <v>-46</v>
      </c>
    </row>
    <row r="52" spans="1:17" x14ac:dyDescent="0.3">
      <c r="A52" s="9">
        <v>43</v>
      </c>
      <c r="B52" s="10"/>
      <c r="C52" s="10" t="s">
        <v>119</v>
      </c>
      <c r="D52" s="40" t="s">
        <v>151</v>
      </c>
      <c r="E52" s="40">
        <v>55</v>
      </c>
      <c r="F52" s="40">
        <v>50</v>
      </c>
      <c r="G52" s="10">
        <f t="shared" si="4"/>
        <v>52.5</v>
      </c>
      <c r="H52" s="10">
        <v>1</v>
      </c>
      <c r="I52" s="10">
        <v>1</v>
      </c>
      <c r="J52" s="10">
        <f t="shared" si="1"/>
        <v>2</v>
      </c>
      <c r="K52" s="10">
        <v>67</v>
      </c>
      <c r="L52" s="10">
        <v>42</v>
      </c>
      <c r="M52" s="10">
        <f t="shared" si="2"/>
        <v>109</v>
      </c>
      <c r="N52" s="10">
        <v>1</v>
      </c>
      <c r="O52" s="10"/>
      <c r="P52" s="10">
        <f t="shared" si="3"/>
        <v>-57.5</v>
      </c>
    </row>
    <row r="53" spans="1:17" x14ac:dyDescent="0.3">
      <c r="A53" s="9">
        <v>44</v>
      </c>
      <c r="B53" s="23"/>
      <c r="C53" s="23" t="s">
        <v>33</v>
      </c>
      <c r="D53" s="26" t="s">
        <v>152</v>
      </c>
      <c r="E53" s="26">
        <v>55</v>
      </c>
      <c r="F53" s="26">
        <v>50</v>
      </c>
      <c r="G53" s="10">
        <f t="shared" si="4"/>
        <v>52.5</v>
      </c>
      <c r="H53" s="10">
        <v>3</v>
      </c>
      <c r="I53" s="10">
        <v>2</v>
      </c>
      <c r="J53" s="10">
        <f t="shared" si="1"/>
        <v>5</v>
      </c>
      <c r="K53" s="23">
        <v>58</v>
      </c>
      <c r="L53" s="23">
        <v>47</v>
      </c>
      <c r="M53" s="10">
        <f t="shared" si="2"/>
        <v>105</v>
      </c>
      <c r="N53" s="23">
        <v>1</v>
      </c>
      <c r="O53" s="23"/>
      <c r="P53" s="10">
        <f t="shared" si="3"/>
        <v>-62.5</v>
      </c>
    </row>
    <row r="54" spans="1:17" x14ac:dyDescent="0.3">
      <c r="A54" s="9">
        <v>45</v>
      </c>
      <c r="B54" s="23"/>
      <c r="C54" s="23" t="s">
        <v>33</v>
      </c>
      <c r="D54" s="26" t="s">
        <v>153</v>
      </c>
      <c r="E54" s="26">
        <v>50</v>
      </c>
      <c r="F54" s="26">
        <v>50</v>
      </c>
      <c r="G54" s="10">
        <f t="shared" si="4"/>
        <v>50</v>
      </c>
      <c r="H54" s="10">
        <v>4</v>
      </c>
      <c r="I54" s="10">
        <v>0</v>
      </c>
      <c r="J54" s="10">
        <f t="shared" si="1"/>
        <v>4</v>
      </c>
      <c r="K54" s="23">
        <v>70</v>
      </c>
      <c r="L54" s="23">
        <v>38</v>
      </c>
      <c r="M54" s="10">
        <f t="shared" si="2"/>
        <v>108</v>
      </c>
      <c r="N54" s="23">
        <v>1</v>
      </c>
      <c r="O54" s="23"/>
      <c r="P54" s="10">
        <f t="shared" si="3"/>
        <v>-65</v>
      </c>
    </row>
    <row r="55" spans="1:17" x14ac:dyDescent="0.3">
      <c r="A55" s="9">
        <v>46</v>
      </c>
      <c r="B55" s="23"/>
      <c r="C55" s="23" t="s">
        <v>24</v>
      </c>
      <c r="D55" s="26" t="s">
        <v>154</v>
      </c>
      <c r="E55" s="39"/>
      <c r="F55" s="41"/>
      <c r="G55" s="10"/>
      <c r="H55" s="10"/>
      <c r="I55" s="10"/>
      <c r="J55" s="10"/>
      <c r="K55" s="23"/>
      <c r="L55" s="23"/>
      <c r="M55" s="10"/>
      <c r="N55" s="23"/>
      <c r="O55" s="23"/>
      <c r="P55" s="10">
        <f t="shared" si="3"/>
        <v>0</v>
      </c>
      <c r="Q55" s="3" t="s">
        <v>76</v>
      </c>
    </row>
    <row r="56" spans="1:17" x14ac:dyDescent="0.3">
      <c r="A56" s="9">
        <v>47</v>
      </c>
      <c r="B56" s="23"/>
      <c r="C56" s="23" t="s">
        <v>24</v>
      </c>
      <c r="D56" s="26" t="s">
        <v>155</v>
      </c>
      <c r="E56" s="39"/>
      <c r="F56" s="41"/>
      <c r="G56" s="10"/>
      <c r="H56" s="10"/>
      <c r="I56" s="10"/>
      <c r="J56" s="10"/>
      <c r="K56" s="23"/>
      <c r="L56" s="23"/>
      <c r="M56" s="10"/>
      <c r="N56" s="23"/>
      <c r="O56" s="23"/>
      <c r="P56" s="10">
        <f t="shared" si="3"/>
        <v>0</v>
      </c>
      <c r="Q56" s="3" t="s">
        <v>76</v>
      </c>
    </row>
    <row r="57" spans="1:17" x14ac:dyDescent="0.3">
      <c r="A57" s="9">
        <v>48</v>
      </c>
      <c r="B57" s="23"/>
      <c r="C57" s="23" t="s">
        <v>24</v>
      </c>
      <c r="D57" s="26" t="s">
        <v>156</v>
      </c>
      <c r="E57" s="39"/>
      <c r="F57" s="41"/>
      <c r="G57" s="10"/>
      <c r="H57" s="10"/>
      <c r="I57" s="10"/>
      <c r="J57" s="10"/>
      <c r="K57" s="23"/>
      <c r="L57" s="23"/>
      <c r="M57" s="10"/>
      <c r="N57" s="23"/>
      <c r="O57" s="23"/>
      <c r="P57" s="10">
        <f t="shared" si="3"/>
        <v>0</v>
      </c>
      <c r="Q57" s="3" t="s">
        <v>76</v>
      </c>
    </row>
    <row r="58" spans="1:17" x14ac:dyDescent="0.3">
      <c r="A58" s="9">
        <v>49</v>
      </c>
      <c r="B58" s="23"/>
      <c r="C58" s="23" t="s">
        <v>24</v>
      </c>
      <c r="D58" s="26" t="s">
        <v>157</v>
      </c>
      <c r="E58" s="39"/>
      <c r="F58" s="41"/>
      <c r="G58" s="10"/>
      <c r="H58" s="10"/>
      <c r="I58" s="10"/>
      <c r="J58" s="10"/>
      <c r="K58" s="23"/>
      <c r="L58" s="23"/>
      <c r="M58" s="10"/>
      <c r="N58" s="23"/>
      <c r="O58" s="23"/>
      <c r="P58" s="10">
        <f t="shared" si="3"/>
        <v>0</v>
      </c>
      <c r="Q58" s="3" t="s">
        <v>76</v>
      </c>
    </row>
    <row r="59" spans="1:17" x14ac:dyDescent="0.3">
      <c r="A59" s="9">
        <v>50</v>
      </c>
      <c r="B59" s="23"/>
      <c r="C59" s="23" t="s">
        <v>24</v>
      </c>
      <c r="D59" s="26" t="s">
        <v>158</v>
      </c>
      <c r="E59" s="39"/>
      <c r="F59" s="41"/>
      <c r="G59" s="10"/>
      <c r="H59" s="10"/>
      <c r="I59" s="10"/>
      <c r="J59" s="10"/>
      <c r="K59" s="23"/>
      <c r="L59" s="23"/>
      <c r="M59" s="10"/>
      <c r="N59" s="23"/>
      <c r="O59" s="23"/>
      <c r="P59" s="10">
        <f t="shared" si="3"/>
        <v>0</v>
      </c>
      <c r="Q59" s="3" t="s">
        <v>76</v>
      </c>
    </row>
    <row r="60" spans="1:17" x14ac:dyDescent="0.3">
      <c r="A60" s="9">
        <v>51</v>
      </c>
      <c r="B60" s="23"/>
      <c r="C60" s="23" t="s">
        <v>24</v>
      </c>
      <c r="D60" s="26" t="s">
        <v>159</v>
      </c>
      <c r="E60" s="39"/>
      <c r="F60" s="41"/>
      <c r="G60" s="10"/>
      <c r="H60" s="10"/>
      <c r="I60" s="10"/>
      <c r="J60" s="10"/>
      <c r="K60" s="23"/>
      <c r="L60" s="23"/>
      <c r="M60" s="10"/>
      <c r="N60" s="23"/>
      <c r="O60" s="23"/>
      <c r="P60" s="10">
        <f t="shared" si="3"/>
        <v>0</v>
      </c>
      <c r="Q60" s="3" t="s">
        <v>76</v>
      </c>
    </row>
    <row r="61" spans="1:17" x14ac:dyDescent="0.3">
      <c r="A61" s="9">
        <v>52</v>
      </c>
      <c r="B61" s="10"/>
      <c r="C61" s="10" t="s">
        <v>119</v>
      </c>
      <c r="D61" s="40" t="s">
        <v>160</v>
      </c>
      <c r="E61" s="40"/>
      <c r="F61" s="40"/>
      <c r="G61" s="10"/>
      <c r="H61" s="10"/>
      <c r="I61" s="10"/>
      <c r="J61" s="10"/>
      <c r="K61" s="10"/>
      <c r="L61" s="10"/>
      <c r="M61" s="10"/>
      <c r="N61" s="10"/>
      <c r="O61" s="10"/>
      <c r="P61" s="10">
        <f t="shared" si="3"/>
        <v>0</v>
      </c>
      <c r="Q61" s="3" t="s">
        <v>76</v>
      </c>
    </row>
    <row r="62" spans="1:17" x14ac:dyDescent="0.3">
      <c r="A62" s="9">
        <v>53</v>
      </c>
      <c r="B62" s="10"/>
      <c r="C62" s="10" t="s">
        <v>20</v>
      </c>
      <c r="D62" s="44" t="s">
        <v>161</v>
      </c>
      <c r="E62" s="44"/>
      <c r="F62" s="44"/>
      <c r="G62" s="10"/>
      <c r="H62" s="10"/>
      <c r="I62" s="10"/>
      <c r="J62" s="10"/>
      <c r="K62" s="10"/>
      <c r="L62" s="10"/>
      <c r="M62" s="10"/>
      <c r="N62" s="10"/>
      <c r="O62" s="10"/>
      <c r="P62" s="10">
        <f t="shared" si="3"/>
        <v>0</v>
      </c>
      <c r="Q62" s="3" t="s">
        <v>76</v>
      </c>
    </row>
    <row r="63" spans="1:17" x14ac:dyDescent="0.3">
      <c r="A63" s="9">
        <v>54</v>
      </c>
      <c r="B63" s="10"/>
      <c r="C63" s="10" t="s">
        <v>20</v>
      </c>
      <c r="D63" s="44" t="s">
        <v>162</v>
      </c>
      <c r="E63" s="44"/>
      <c r="F63" s="44"/>
      <c r="G63" s="10"/>
      <c r="H63" s="10"/>
      <c r="I63" s="10"/>
      <c r="J63" s="10"/>
      <c r="K63" s="10"/>
      <c r="L63" s="10"/>
      <c r="M63" s="10"/>
      <c r="N63" s="10"/>
      <c r="O63" s="10"/>
      <c r="P63" s="10">
        <f t="shared" si="3"/>
        <v>0</v>
      </c>
      <c r="Q63" s="3" t="s">
        <v>76</v>
      </c>
    </row>
    <row r="64" spans="1:17" x14ac:dyDescent="0.3">
      <c r="A64" s="9">
        <v>55</v>
      </c>
      <c r="B64" s="10"/>
      <c r="C64" s="10" t="s">
        <v>121</v>
      </c>
      <c r="D64" s="26" t="s">
        <v>163</v>
      </c>
      <c r="E64" s="26"/>
      <c r="F64" s="26"/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3"/>
        <v>0</v>
      </c>
      <c r="Q64" s="3" t="s">
        <v>76</v>
      </c>
    </row>
    <row r="65" spans="1:17" x14ac:dyDescent="0.3">
      <c r="A65" s="9">
        <v>56</v>
      </c>
      <c r="B65" s="10"/>
      <c r="C65" s="10" t="s">
        <v>121</v>
      </c>
      <c r="D65" s="26" t="s">
        <v>164</v>
      </c>
      <c r="E65" s="26"/>
      <c r="F65" s="26"/>
      <c r="G65" s="10"/>
      <c r="H65" s="10"/>
      <c r="I65" s="10"/>
      <c r="J65" s="10"/>
      <c r="K65" s="10"/>
      <c r="L65" s="10"/>
      <c r="M65" s="10"/>
      <c r="N65" s="10"/>
      <c r="O65" s="10"/>
      <c r="P65" s="10">
        <f t="shared" si="3"/>
        <v>0</v>
      </c>
      <c r="Q65" s="3" t="s">
        <v>76</v>
      </c>
    </row>
    <row r="66" spans="1:17" x14ac:dyDescent="0.3">
      <c r="A66" s="9">
        <v>57</v>
      </c>
      <c r="B66" s="23"/>
      <c r="C66" s="10" t="s">
        <v>121</v>
      </c>
      <c r="D66" s="26" t="s">
        <v>165</v>
      </c>
      <c r="E66" s="26"/>
      <c r="F66" s="26"/>
      <c r="G66" s="10"/>
      <c r="H66" s="10"/>
      <c r="I66" s="10"/>
      <c r="J66" s="10"/>
      <c r="K66" s="23"/>
      <c r="L66" s="23"/>
      <c r="M66" s="10"/>
      <c r="N66" s="23"/>
      <c r="O66" s="23"/>
      <c r="P66" s="10">
        <f t="shared" si="3"/>
        <v>0</v>
      </c>
      <c r="Q66" s="3" t="s">
        <v>76</v>
      </c>
    </row>
    <row r="67" spans="1:17" x14ac:dyDescent="0.3">
      <c r="A67" s="9">
        <v>58</v>
      </c>
      <c r="B67" s="23"/>
      <c r="C67" s="23" t="s">
        <v>33</v>
      </c>
      <c r="D67" s="26" t="s">
        <v>166</v>
      </c>
      <c r="E67" s="26"/>
      <c r="F67" s="26"/>
      <c r="G67" s="10"/>
      <c r="H67" s="10"/>
      <c r="I67" s="10"/>
      <c r="J67" s="10"/>
      <c r="K67" s="23"/>
      <c r="L67" s="23"/>
      <c r="M67" s="10"/>
      <c r="N67" s="23"/>
      <c r="O67" s="23"/>
      <c r="P67" s="10">
        <f t="shared" si="3"/>
        <v>0</v>
      </c>
      <c r="Q67" s="3" t="s">
        <v>76</v>
      </c>
    </row>
    <row r="68" spans="1:17" x14ac:dyDescent="0.3">
      <c r="A68" s="9">
        <v>59</v>
      </c>
      <c r="B68" s="23"/>
      <c r="C68" s="23" t="s">
        <v>107</v>
      </c>
      <c r="D68" s="26" t="s">
        <v>167</v>
      </c>
      <c r="E68" s="26"/>
      <c r="F68" s="26"/>
      <c r="G68" s="10"/>
      <c r="H68" s="10"/>
      <c r="I68" s="10"/>
      <c r="J68" s="10"/>
      <c r="K68" s="23"/>
      <c r="L68" s="23"/>
      <c r="M68" s="10"/>
      <c r="N68" s="23"/>
      <c r="O68" s="23"/>
      <c r="P68" s="10">
        <f t="shared" si="3"/>
        <v>0</v>
      </c>
      <c r="Q68" s="3" t="s">
        <v>76</v>
      </c>
    </row>
    <row r="69" spans="1:17" x14ac:dyDescent="0.3">
      <c r="A69" s="9">
        <v>60</v>
      </c>
      <c r="B69" s="23"/>
      <c r="C69" s="23" t="s">
        <v>36</v>
      </c>
      <c r="D69" s="39" t="s">
        <v>168</v>
      </c>
      <c r="E69" s="39"/>
      <c r="F69" s="39"/>
      <c r="G69" s="10"/>
      <c r="H69" s="10"/>
      <c r="I69" s="10"/>
      <c r="J69" s="10"/>
      <c r="K69" s="23"/>
      <c r="L69" s="23"/>
      <c r="M69" s="10"/>
      <c r="N69" s="23"/>
      <c r="O69" s="23"/>
      <c r="P69" s="10">
        <f t="shared" si="3"/>
        <v>0</v>
      </c>
      <c r="Q69" s="3" t="s">
        <v>76</v>
      </c>
    </row>
    <row r="70" spans="1:17" x14ac:dyDescent="0.3">
      <c r="A70" s="9">
        <v>61</v>
      </c>
      <c r="B70" s="23"/>
      <c r="C70" s="23" t="s">
        <v>36</v>
      </c>
      <c r="D70" s="39" t="s">
        <v>169</v>
      </c>
      <c r="E70" s="39"/>
      <c r="F70" s="39"/>
      <c r="G70" s="10"/>
      <c r="H70" s="10"/>
      <c r="I70" s="10"/>
      <c r="J70" s="10"/>
      <c r="K70" s="23"/>
      <c r="L70" s="23"/>
      <c r="M70" s="10"/>
      <c r="N70" s="23"/>
      <c r="O70" s="23"/>
      <c r="P70" s="10">
        <f t="shared" si="3"/>
        <v>0</v>
      </c>
      <c r="Q70" s="3" t="s">
        <v>76</v>
      </c>
    </row>
    <row r="71" spans="1:17" x14ac:dyDescent="0.3">
      <c r="A71" s="9">
        <v>62</v>
      </c>
      <c r="B71" s="23"/>
      <c r="C71" s="23" t="s">
        <v>36</v>
      </c>
      <c r="D71" s="39" t="s">
        <v>170</v>
      </c>
      <c r="E71" s="39"/>
      <c r="F71" s="39"/>
      <c r="G71" s="10"/>
      <c r="H71" s="10"/>
      <c r="I71" s="10"/>
      <c r="J71" s="10"/>
      <c r="K71" s="23"/>
      <c r="L71" s="23"/>
      <c r="M71" s="10"/>
      <c r="N71" s="23"/>
      <c r="O71" s="23"/>
      <c r="P71" s="10">
        <f t="shared" si="3"/>
        <v>0</v>
      </c>
      <c r="Q71" s="3" t="s">
        <v>76</v>
      </c>
    </row>
    <row r="72" spans="1:17" x14ac:dyDescent="0.3">
      <c r="A72" s="9">
        <v>63</v>
      </c>
      <c r="B72" s="23"/>
      <c r="C72" s="23" t="s">
        <v>36</v>
      </c>
      <c r="D72" s="39" t="s">
        <v>171</v>
      </c>
      <c r="E72" s="39"/>
      <c r="F72" s="39"/>
      <c r="G72" s="10"/>
      <c r="H72" s="10"/>
      <c r="I72" s="10"/>
      <c r="J72" s="10"/>
      <c r="K72" s="23"/>
      <c r="L72" s="23"/>
      <c r="M72" s="10"/>
      <c r="N72" s="23"/>
      <c r="O72" s="23"/>
      <c r="P72" s="10">
        <f t="shared" si="3"/>
        <v>0</v>
      </c>
      <c r="Q72" s="3" t="s">
        <v>76</v>
      </c>
    </row>
    <row r="73" spans="1:17" x14ac:dyDescent="0.3">
      <c r="A73" s="9">
        <v>64</v>
      </c>
      <c r="B73" s="23"/>
      <c r="C73" s="23" t="s">
        <v>27</v>
      </c>
      <c r="D73" s="26" t="s">
        <v>115</v>
      </c>
      <c r="E73" s="39"/>
      <c r="F73" s="39"/>
      <c r="G73" s="10"/>
      <c r="H73" s="10"/>
      <c r="I73" s="10"/>
      <c r="J73" s="10"/>
      <c r="K73" s="23"/>
      <c r="L73" s="23"/>
      <c r="M73" s="10"/>
      <c r="N73" s="23"/>
      <c r="O73" s="23"/>
      <c r="P73" s="10">
        <f t="shared" si="3"/>
        <v>0</v>
      </c>
      <c r="Q73" s="3" t="s">
        <v>76</v>
      </c>
    </row>
    <row r="74" spans="1:17" x14ac:dyDescent="0.3">
      <c r="A74" s="9">
        <v>65</v>
      </c>
      <c r="B74" s="23"/>
      <c r="C74" s="23" t="s">
        <v>45</v>
      </c>
      <c r="D74" s="26" t="s">
        <v>116</v>
      </c>
      <c r="E74" s="39"/>
      <c r="F74" s="27"/>
      <c r="G74" s="10"/>
      <c r="H74" s="10"/>
      <c r="I74" s="10"/>
      <c r="J74" s="10"/>
      <c r="K74" s="23"/>
      <c r="L74" s="23"/>
      <c r="M74" s="10"/>
      <c r="N74" s="23"/>
      <c r="O74" s="23"/>
      <c r="P74" s="10">
        <f t="shared" ref="P74:P77" si="5">(G74)-((J74*3)+M74)+((N74*5)+(O74*10))</f>
        <v>0</v>
      </c>
      <c r="Q74" s="3" t="s">
        <v>76</v>
      </c>
    </row>
    <row r="75" spans="1:17" x14ac:dyDescent="0.3">
      <c r="A75" s="9">
        <v>66</v>
      </c>
      <c r="B75" s="23"/>
      <c r="C75" s="23" t="s">
        <v>45</v>
      </c>
      <c r="D75" s="26" t="s">
        <v>117</v>
      </c>
      <c r="E75" s="39"/>
      <c r="F75" s="39"/>
      <c r="G75" s="10"/>
      <c r="H75" s="10"/>
      <c r="I75" s="10"/>
      <c r="J75" s="10"/>
      <c r="K75" s="23"/>
      <c r="L75" s="23"/>
      <c r="M75" s="10"/>
      <c r="N75" s="23"/>
      <c r="O75" s="23"/>
      <c r="P75" s="10">
        <f t="shared" si="5"/>
        <v>0</v>
      </c>
      <c r="Q75" s="3" t="s">
        <v>76</v>
      </c>
    </row>
    <row r="76" spans="1:17" x14ac:dyDescent="0.3">
      <c r="A76" s="9">
        <v>67</v>
      </c>
      <c r="B76" s="23"/>
      <c r="C76" s="23" t="s">
        <v>45</v>
      </c>
      <c r="D76" s="26" t="s">
        <v>118</v>
      </c>
      <c r="E76" s="39"/>
      <c r="F76" s="39"/>
      <c r="G76" s="10"/>
      <c r="H76" s="10"/>
      <c r="I76" s="10"/>
      <c r="J76" s="10"/>
      <c r="K76" s="23"/>
      <c r="L76" s="23"/>
      <c r="M76" s="10"/>
      <c r="N76" s="23"/>
      <c r="O76" s="23"/>
      <c r="P76" s="10">
        <f t="shared" si="5"/>
        <v>0</v>
      </c>
      <c r="Q76" s="3" t="s">
        <v>76</v>
      </c>
    </row>
    <row r="77" spans="1:17" x14ac:dyDescent="0.3">
      <c r="A77" s="9">
        <v>68</v>
      </c>
      <c r="B77" s="10"/>
      <c r="C77" s="10" t="s">
        <v>119</v>
      </c>
      <c r="D77" s="40" t="s">
        <v>120</v>
      </c>
      <c r="E77" s="40"/>
      <c r="F77" s="40"/>
      <c r="G77" s="10"/>
      <c r="H77" s="10"/>
      <c r="I77" s="10"/>
      <c r="J77" s="10"/>
      <c r="K77" s="10"/>
      <c r="L77" s="10"/>
      <c r="M77" s="10"/>
      <c r="N77" s="10"/>
      <c r="O77" s="10"/>
      <c r="P77" s="10">
        <f t="shared" si="5"/>
        <v>0</v>
      </c>
      <c r="Q77" s="3" t="s">
        <v>76</v>
      </c>
    </row>
  </sheetData>
  <mergeCells count="14">
    <mergeCell ref="A7:B7"/>
    <mergeCell ref="C7:P7"/>
    <mergeCell ref="A5:B5"/>
    <mergeCell ref="C5:D5"/>
    <mergeCell ref="J5:M5"/>
    <mergeCell ref="O5:P5"/>
    <mergeCell ref="A6:B6"/>
    <mergeCell ref="C6:P6"/>
    <mergeCell ref="A1:P1"/>
    <mergeCell ref="A2:P2"/>
    <mergeCell ref="A3:P3"/>
    <mergeCell ref="A4:B4"/>
    <mergeCell ref="C4:D4"/>
    <mergeCell ref="J4:P4"/>
  </mergeCells>
  <conditionalFormatting sqref="D10:F17">
    <cfRule type="duplicateValues" dxfId="18" priority="4" stopIfTrue="1"/>
  </conditionalFormatting>
  <conditionalFormatting sqref="D20:F20">
    <cfRule type="duplicateValues" dxfId="17" priority="3" stopIfTrue="1"/>
  </conditionalFormatting>
  <conditionalFormatting sqref="D55:F55 D21:F23">
    <cfRule type="duplicateValues" dxfId="16" priority="5" stopIfTrue="1"/>
  </conditionalFormatting>
  <conditionalFormatting sqref="D74:F74">
    <cfRule type="duplicateValues" dxfId="15" priority="1" stopIfTrue="1"/>
  </conditionalFormatting>
  <conditionalFormatting sqref="D75:F77">
    <cfRule type="duplicateValues" dxfId="14" priority="2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>
      <selection activeCell="C5" sqref="C5:D5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10" width="13.6640625" style="3" customWidth="1"/>
    <col min="11" max="16384" width="11.5546875" style="3"/>
  </cols>
  <sheetData>
    <row r="1" spans="1:10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2.2" customHeight="1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3" t="s">
        <v>3</v>
      </c>
      <c r="B4" s="13"/>
      <c r="C4" s="14" t="s">
        <v>28</v>
      </c>
      <c r="D4" s="14"/>
      <c r="E4" s="2" t="s">
        <v>4</v>
      </c>
      <c r="F4" s="14"/>
      <c r="G4" s="14"/>
      <c r="H4" s="14"/>
      <c r="I4" s="14"/>
      <c r="J4" s="14"/>
    </row>
    <row r="5" spans="1:10" x14ac:dyDescent="0.3">
      <c r="A5" s="13" t="s">
        <v>5</v>
      </c>
      <c r="B5" s="13"/>
      <c r="C5" s="14"/>
      <c r="D5" s="14"/>
      <c r="E5" s="4" t="s">
        <v>6</v>
      </c>
      <c r="F5" s="15"/>
      <c r="G5" s="15"/>
      <c r="H5" s="2" t="s">
        <v>7</v>
      </c>
      <c r="I5" s="15"/>
      <c r="J5" s="15"/>
    </row>
    <row r="6" spans="1:10" x14ac:dyDescent="0.3">
      <c r="A6" s="13" t="s">
        <v>8</v>
      </c>
      <c r="B6" s="13"/>
      <c r="C6" s="14"/>
      <c r="D6" s="14"/>
      <c r="E6" s="14"/>
      <c r="F6" s="14"/>
      <c r="G6" s="14"/>
      <c r="H6" s="14"/>
      <c r="I6" s="14"/>
      <c r="J6" s="14"/>
    </row>
    <row r="7" spans="1:10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5"/>
      <c r="B8" s="2"/>
      <c r="C8" s="2"/>
      <c r="D8" s="2"/>
      <c r="E8" s="2"/>
      <c r="F8" s="2"/>
      <c r="G8" s="2"/>
      <c r="H8" s="2"/>
      <c r="I8" s="2"/>
      <c r="J8" s="2"/>
    </row>
    <row r="9" spans="1:10" s="8" customFormat="1" ht="28.8" x14ac:dyDescent="0.3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</row>
    <row r="10" spans="1:10" x14ac:dyDescent="0.3">
      <c r="A10" s="9">
        <v>1</v>
      </c>
      <c r="B10" s="10"/>
      <c r="C10" s="12" t="s">
        <v>20</v>
      </c>
      <c r="D10" s="12" t="s">
        <v>21</v>
      </c>
      <c r="E10" s="12">
        <v>45</v>
      </c>
      <c r="F10" s="12">
        <v>45</v>
      </c>
      <c r="G10" s="12">
        <v>50</v>
      </c>
      <c r="H10" s="12">
        <v>50</v>
      </c>
      <c r="I10" s="12"/>
      <c r="J10" s="12">
        <f>(E10+F10+G10+H10+I10)/5</f>
        <v>38</v>
      </c>
    </row>
    <row r="11" spans="1:10" x14ac:dyDescent="0.3">
      <c r="A11" s="9">
        <v>2</v>
      </c>
      <c r="B11" s="10"/>
      <c r="C11" s="12" t="s">
        <v>24</v>
      </c>
      <c r="D11" s="12" t="s">
        <v>25</v>
      </c>
      <c r="E11" s="12">
        <v>40</v>
      </c>
      <c r="F11" s="12">
        <v>40</v>
      </c>
      <c r="G11" s="12">
        <v>40</v>
      </c>
      <c r="H11" s="12">
        <v>50</v>
      </c>
      <c r="I11" s="12"/>
      <c r="J11" s="12">
        <f>(E11+F11+G11+H11+I11)/5</f>
        <v>34</v>
      </c>
    </row>
    <row r="12" spans="1:10" x14ac:dyDescent="0.3">
      <c r="A12" s="9">
        <v>3</v>
      </c>
      <c r="B12" s="10"/>
      <c r="C12" s="12" t="s">
        <v>27</v>
      </c>
      <c r="D12" s="12" t="s">
        <v>23</v>
      </c>
      <c r="E12" s="12">
        <v>35</v>
      </c>
      <c r="F12" s="12">
        <v>40</v>
      </c>
      <c r="G12" s="12">
        <v>40</v>
      </c>
      <c r="H12" s="12">
        <v>50</v>
      </c>
      <c r="I12" s="12"/>
      <c r="J12" s="12">
        <f>(E12+F12+G12+H12+I12)/5</f>
        <v>33</v>
      </c>
    </row>
    <row r="13" spans="1:10" x14ac:dyDescent="0.3">
      <c r="A13" s="9">
        <v>4</v>
      </c>
      <c r="B13" s="10"/>
      <c r="C13" s="10" t="s">
        <v>20</v>
      </c>
      <c r="D13" s="10" t="s">
        <v>22</v>
      </c>
      <c r="E13" s="10">
        <v>35</v>
      </c>
      <c r="F13" s="10">
        <v>35</v>
      </c>
      <c r="G13" s="10">
        <v>35</v>
      </c>
      <c r="H13" s="10">
        <v>50</v>
      </c>
      <c r="I13" s="10"/>
      <c r="J13" s="10">
        <f>(E13+F13+G13+H13+I13)/5</f>
        <v>31</v>
      </c>
    </row>
    <row r="14" spans="1:10" x14ac:dyDescent="0.3">
      <c r="A14" s="9">
        <v>5</v>
      </c>
      <c r="B14" s="10"/>
      <c r="C14" s="10"/>
      <c r="D14" s="10"/>
      <c r="E14" s="10"/>
      <c r="F14" s="10"/>
      <c r="G14" s="10"/>
      <c r="H14" s="10"/>
      <c r="I14" s="10"/>
      <c r="J14" s="10">
        <f t="shared" ref="J14:J29" si="0">(E14+F14+G14+H14+I14)/5</f>
        <v>0</v>
      </c>
    </row>
    <row r="15" spans="1:10" x14ac:dyDescent="0.3">
      <c r="A15" s="9">
        <v>6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0" x14ac:dyDescent="0.3">
      <c r="A16" s="9">
        <v>7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</row>
    <row r="17" spans="1:10" x14ac:dyDescent="0.3">
      <c r="A17" s="9">
        <v>8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</row>
    <row r="18" spans="1:10" x14ac:dyDescent="0.3">
      <c r="A18" s="9">
        <v>9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</row>
    <row r="19" spans="1:10" x14ac:dyDescent="0.3">
      <c r="A19" s="9">
        <v>10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</row>
    <row r="20" spans="1:10" x14ac:dyDescent="0.3">
      <c r="A20" s="9">
        <v>11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</row>
    <row r="21" spans="1:10" x14ac:dyDescent="0.3">
      <c r="A21" s="9">
        <v>12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</row>
    <row r="22" spans="1:10" x14ac:dyDescent="0.3">
      <c r="A22" s="9">
        <v>13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x14ac:dyDescent="0.3">
      <c r="A23" s="9">
        <v>14</v>
      </c>
      <c r="B23" s="10"/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x14ac:dyDescent="0.3">
      <c r="A24" s="9">
        <v>15</v>
      </c>
      <c r="B24" s="10"/>
      <c r="C24" s="10"/>
      <c r="D24" s="10"/>
      <c r="E24" s="10"/>
      <c r="F24" s="10"/>
      <c r="G24" s="10"/>
      <c r="H24" s="10"/>
      <c r="I24" s="10"/>
      <c r="J24" s="10">
        <f t="shared" si="0"/>
        <v>0</v>
      </c>
    </row>
    <row r="25" spans="1:10" x14ac:dyDescent="0.3">
      <c r="A25" s="9">
        <v>16</v>
      </c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</row>
    <row r="26" spans="1:10" x14ac:dyDescent="0.3">
      <c r="A26" s="9">
        <v>17</v>
      </c>
      <c r="B26" s="10"/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x14ac:dyDescent="0.3">
      <c r="A27" s="9">
        <v>18</v>
      </c>
      <c r="B27" s="10"/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x14ac:dyDescent="0.3">
      <c r="A28" s="9">
        <v>19</v>
      </c>
      <c r="B28" s="10"/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x14ac:dyDescent="0.3">
      <c r="A29" s="9">
        <v>20</v>
      </c>
      <c r="B29" s="10"/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x14ac:dyDescent="0.3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13" t="s">
        <v>26</v>
      </c>
      <c r="B31" s="13"/>
      <c r="C31" s="14"/>
      <c r="D31" s="14"/>
      <c r="E31" s="14"/>
      <c r="F31" s="14"/>
      <c r="G31" s="14"/>
      <c r="H31" s="14"/>
      <c r="I31" s="14"/>
      <c r="J31" s="14"/>
    </row>
    <row r="32" spans="1:10" x14ac:dyDescent="0.3">
      <c r="A32" s="5"/>
      <c r="B32" s="2"/>
      <c r="C32" s="2"/>
      <c r="D32" s="2"/>
      <c r="E32" s="2"/>
      <c r="F32" s="2"/>
      <c r="G32" s="2"/>
      <c r="H32" s="2"/>
      <c r="I32" s="2"/>
      <c r="J32" s="2"/>
    </row>
  </sheetData>
  <sortState ref="C10:J13">
    <sortCondition descending="1" ref="J10:J13"/>
  </sortState>
  <mergeCells count="16">
    <mergeCell ref="A1:J1"/>
    <mergeCell ref="A2:J2"/>
    <mergeCell ref="A3:J3"/>
    <mergeCell ref="A4:B4"/>
    <mergeCell ref="C4:D4"/>
    <mergeCell ref="F4:J4"/>
    <mergeCell ref="A7:B7"/>
    <mergeCell ref="C7:J7"/>
    <mergeCell ref="A31:B31"/>
    <mergeCell ref="C31:J31"/>
    <mergeCell ref="A5:B5"/>
    <mergeCell ref="C5:D5"/>
    <mergeCell ref="F5:G5"/>
    <mergeCell ref="I5:J5"/>
    <mergeCell ref="A6:B6"/>
    <mergeCell ref="C6:J6"/>
  </mergeCells>
  <pageMargins left="0.25" right="0.25" top="0.75" bottom="0.75" header="0.3" footer="0.3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7499-AB8E-4F9D-87AE-10533F33326C}">
  <dimension ref="A1:J32"/>
  <sheetViews>
    <sheetView workbookViewId="0">
      <selection activeCell="L13" sqref="L13"/>
    </sheetView>
  </sheetViews>
  <sheetFormatPr baseColWidth="10" defaultColWidth="11.5546875" defaultRowHeight="14.4" x14ac:dyDescent="0.3"/>
  <cols>
    <col min="1" max="1" width="4.33203125" style="11" customWidth="1"/>
    <col min="2" max="2" width="10.33203125" style="3" customWidth="1"/>
    <col min="3" max="3" width="32.109375" style="3" customWidth="1"/>
    <col min="4" max="4" width="40.6640625" style="3" customWidth="1"/>
    <col min="5" max="10" width="13.6640625" style="3" customWidth="1"/>
    <col min="11" max="16384" width="11.5546875" style="3"/>
  </cols>
  <sheetData>
    <row r="1" spans="1:10" s="1" customFormat="1" ht="22.2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2.2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2.2" customHeight="1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3">
      <c r="A4" s="13" t="s">
        <v>3</v>
      </c>
      <c r="B4" s="13"/>
      <c r="C4" s="14" t="s">
        <v>29</v>
      </c>
      <c r="D4" s="14"/>
      <c r="E4" s="2" t="s">
        <v>4</v>
      </c>
      <c r="F4" s="14"/>
      <c r="G4" s="14"/>
      <c r="H4" s="14"/>
      <c r="I4" s="14"/>
      <c r="J4" s="14"/>
    </row>
    <row r="5" spans="1:10" x14ac:dyDescent="0.3">
      <c r="A5" s="13" t="s">
        <v>5</v>
      </c>
      <c r="B5" s="13"/>
      <c r="C5" s="14" t="s">
        <v>30</v>
      </c>
      <c r="D5" s="14"/>
      <c r="E5" s="4" t="s">
        <v>6</v>
      </c>
      <c r="F5" s="15"/>
      <c r="G5" s="15"/>
      <c r="H5" s="2" t="s">
        <v>7</v>
      </c>
      <c r="I5" s="15"/>
      <c r="J5" s="15"/>
    </row>
    <row r="6" spans="1:10" x14ac:dyDescent="0.3">
      <c r="A6" s="13" t="s">
        <v>8</v>
      </c>
      <c r="B6" s="13"/>
      <c r="C6" s="14" t="s">
        <v>31</v>
      </c>
      <c r="D6" s="14"/>
      <c r="E6" s="14"/>
      <c r="F6" s="14"/>
      <c r="G6" s="14"/>
      <c r="H6" s="14"/>
      <c r="I6" s="14"/>
      <c r="J6" s="14"/>
    </row>
    <row r="7" spans="1:10" x14ac:dyDescent="0.3">
      <c r="A7" s="13" t="s">
        <v>9</v>
      </c>
      <c r="B7" s="13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5"/>
      <c r="B8" s="2"/>
      <c r="C8" s="2"/>
      <c r="D8" s="2"/>
      <c r="E8" s="2"/>
      <c r="F8" s="2"/>
      <c r="G8" s="2"/>
      <c r="H8" s="2"/>
      <c r="I8" s="2"/>
      <c r="J8" s="2"/>
    </row>
    <row r="9" spans="1:10" s="8" customFormat="1" ht="28.8" x14ac:dyDescent="0.3">
      <c r="A9" s="6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</row>
    <row r="10" spans="1:10" x14ac:dyDescent="0.3">
      <c r="A10" s="9">
        <v>1</v>
      </c>
      <c r="B10" s="10"/>
      <c r="C10" s="12" t="s">
        <v>20</v>
      </c>
      <c r="D10" s="12" t="s">
        <v>32</v>
      </c>
      <c r="E10" s="12">
        <v>45</v>
      </c>
      <c r="F10" s="12">
        <v>40</v>
      </c>
      <c r="G10" s="12">
        <v>45</v>
      </c>
      <c r="H10" s="12">
        <v>45</v>
      </c>
      <c r="I10" s="12">
        <v>40</v>
      </c>
      <c r="J10" s="12">
        <f>(E10+F10+G10+H10+I10)/5</f>
        <v>43</v>
      </c>
    </row>
    <row r="11" spans="1:10" x14ac:dyDescent="0.3">
      <c r="A11" s="9">
        <v>2</v>
      </c>
      <c r="B11" s="10"/>
      <c r="C11" s="12" t="s">
        <v>33</v>
      </c>
      <c r="D11" s="12" t="s">
        <v>34</v>
      </c>
      <c r="E11" s="12">
        <v>35</v>
      </c>
      <c r="F11" s="12">
        <v>40</v>
      </c>
      <c r="G11" s="12">
        <v>35</v>
      </c>
      <c r="H11" s="12">
        <v>45</v>
      </c>
      <c r="I11" s="12">
        <v>35</v>
      </c>
      <c r="J11" s="12">
        <f>(E11+F11+G11+H11+I11)/5</f>
        <v>38</v>
      </c>
    </row>
    <row r="12" spans="1:10" x14ac:dyDescent="0.3">
      <c r="A12" s="9">
        <v>3</v>
      </c>
      <c r="B12" s="10"/>
      <c r="C12" s="12" t="s">
        <v>27</v>
      </c>
      <c r="D12" s="12" t="s">
        <v>35</v>
      </c>
      <c r="E12" s="12">
        <v>45</v>
      </c>
      <c r="F12" s="12">
        <v>35</v>
      </c>
      <c r="G12" s="12">
        <v>35</v>
      </c>
      <c r="H12" s="12">
        <v>35</v>
      </c>
      <c r="I12" s="12">
        <v>35</v>
      </c>
      <c r="J12" s="12">
        <f>(E12+F12+G12+H12+I12)/5</f>
        <v>37</v>
      </c>
    </row>
    <row r="13" spans="1:10" x14ac:dyDescent="0.3">
      <c r="A13" s="9">
        <v>4</v>
      </c>
      <c r="B13" s="10"/>
      <c r="C13" s="10" t="s">
        <v>36</v>
      </c>
      <c r="D13" s="10" t="s">
        <v>37</v>
      </c>
      <c r="E13" s="10">
        <v>35</v>
      </c>
      <c r="F13" s="10">
        <v>35</v>
      </c>
      <c r="G13" s="10">
        <v>35</v>
      </c>
      <c r="H13" s="10">
        <v>30</v>
      </c>
      <c r="I13" s="10">
        <v>30</v>
      </c>
      <c r="J13" s="10">
        <f>(E13+F13+G13+H13+I13)/5</f>
        <v>33</v>
      </c>
    </row>
    <row r="14" spans="1:10" x14ac:dyDescent="0.3">
      <c r="A14" s="9">
        <v>5</v>
      </c>
      <c r="B14" s="10"/>
      <c r="C14" s="10"/>
      <c r="D14" s="10"/>
      <c r="E14" s="10"/>
      <c r="F14" s="10"/>
      <c r="G14" s="10"/>
      <c r="H14" s="10"/>
      <c r="I14" s="10"/>
      <c r="J14" s="10">
        <f t="shared" ref="J14:J29" si="0">(E14+F14+G14+H14+I14)/5</f>
        <v>0</v>
      </c>
    </row>
    <row r="15" spans="1:10" x14ac:dyDescent="0.3">
      <c r="A15" s="9">
        <v>6</v>
      </c>
      <c r="B15" s="10"/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0" x14ac:dyDescent="0.3">
      <c r="A16" s="9">
        <v>7</v>
      </c>
      <c r="B16" s="10"/>
      <c r="C16" s="10"/>
      <c r="D16" s="10"/>
      <c r="E16" s="10"/>
      <c r="F16" s="10"/>
      <c r="G16" s="10"/>
      <c r="H16" s="10"/>
      <c r="I16" s="10"/>
      <c r="J16" s="10">
        <f t="shared" si="0"/>
        <v>0</v>
      </c>
    </row>
    <row r="17" spans="1:10" x14ac:dyDescent="0.3">
      <c r="A17" s="9">
        <v>8</v>
      </c>
      <c r="B17" s="10"/>
      <c r="C17" s="10"/>
      <c r="D17" s="10"/>
      <c r="E17" s="10"/>
      <c r="F17" s="10"/>
      <c r="G17" s="10"/>
      <c r="H17" s="10"/>
      <c r="I17" s="10"/>
      <c r="J17" s="10">
        <f t="shared" si="0"/>
        <v>0</v>
      </c>
    </row>
    <row r="18" spans="1:10" x14ac:dyDescent="0.3">
      <c r="A18" s="9">
        <v>9</v>
      </c>
      <c r="B18" s="10"/>
      <c r="C18" s="10"/>
      <c r="D18" s="10"/>
      <c r="E18" s="10"/>
      <c r="F18" s="10"/>
      <c r="G18" s="10"/>
      <c r="H18" s="10"/>
      <c r="I18" s="10"/>
      <c r="J18" s="10">
        <f t="shared" si="0"/>
        <v>0</v>
      </c>
    </row>
    <row r="19" spans="1:10" x14ac:dyDescent="0.3">
      <c r="A19" s="9">
        <v>10</v>
      </c>
      <c r="B19" s="10"/>
      <c r="C19" s="10"/>
      <c r="D19" s="10"/>
      <c r="E19" s="10"/>
      <c r="F19" s="10"/>
      <c r="G19" s="10"/>
      <c r="H19" s="10"/>
      <c r="I19" s="10"/>
      <c r="J19" s="10">
        <f t="shared" si="0"/>
        <v>0</v>
      </c>
    </row>
    <row r="20" spans="1:10" x14ac:dyDescent="0.3">
      <c r="A20" s="9">
        <v>11</v>
      </c>
      <c r="B20" s="10"/>
      <c r="C20" s="10"/>
      <c r="D20" s="10"/>
      <c r="E20" s="10"/>
      <c r="F20" s="10"/>
      <c r="G20" s="10"/>
      <c r="H20" s="10"/>
      <c r="I20" s="10"/>
      <c r="J20" s="10">
        <f t="shared" si="0"/>
        <v>0</v>
      </c>
    </row>
    <row r="21" spans="1:10" x14ac:dyDescent="0.3">
      <c r="A21" s="9">
        <v>12</v>
      </c>
      <c r="B21" s="10"/>
      <c r="C21" s="10"/>
      <c r="D21" s="10"/>
      <c r="E21" s="10"/>
      <c r="F21" s="10"/>
      <c r="G21" s="10"/>
      <c r="H21" s="10"/>
      <c r="I21" s="10"/>
      <c r="J21" s="10">
        <f t="shared" si="0"/>
        <v>0</v>
      </c>
    </row>
    <row r="22" spans="1:10" x14ac:dyDescent="0.3">
      <c r="A22" s="9">
        <v>13</v>
      </c>
      <c r="B22" s="10"/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x14ac:dyDescent="0.3">
      <c r="A23" s="9">
        <v>14</v>
      </c>
      <c r="B23" s="10"/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x14ac:dyDescent="0.3">
      <c r="A24" s="9">
        <v>15</v>
      </c>
      <c r="B24" s="10"/>
      <c r="C24" s="10"/>
      <c r="D24" s="10"/>
      <c r="E24" s="10"/>
      <c r="F24" s="10"/>
      <c r="G24" s="10"/>
      <c r="H24" s="10"/>
      <c r="I24" s="10"/>
      <c r="J24" s="10">
        <f t="shared" si="0"/>
        <v>0</v>
      </c>
    </row>
    <row r="25" spans="1:10" x14ac:dyDescent="0.3">
      <c r="A25" s="9">
        <v>16</v>
      </c>
      <c r="B25" s="10"/>
      <c r="C25" s="10"/>
      <c r="D25" s="10"/>
      <c r="E25" s="10"/>
      <c r="F25" s="10"/>
      <c r="G25" s="10"/>
      <c r="H25" s="10"/>
      <c r="I25" s="10"/>
      <c r="J25" s="10">
        <f t="shared" si="0"/>
        <v>0</v>
      </c>
    </row>
    <row r="26" spans="1:10" x14ac:dyDescent="0.3">
      <c r="A26" s="9">
        <v>17</v>
      </c>
      <c r="B26" s="10"/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x14ac:dyDescent="0.3">
      <c r="A27" s="9">
        <v>18</v>
      </c>
      <c r="B27" s="10"/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x14ac:dyDescent="0.3">
      <c r="A28" s="9">
        <v>19</v>
      </c>
      <c r="B28" s="10"/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x14ac:dyDescent="0.3">
      <c r="A29" s="9">
        <v>20</v>
      </c>
      <c r="B29" s="10"/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x14ac:dyDescent="0.3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13" t="s">
        <v>26</v>
      </c>
      <c r="B31" s="13"/>
      <c r="C31" s="14"/>
      <c r="D31" s="14"/>
      <c r="E31" s="14"/>
      <c r="F31" s="14"/>
      <c r="G31" s="14"/>
      <c r="H31" s="14"/>
      <c r="I31" s="14"/>
      <c r="J31" s="14"/>
    </row>
    <row r="32" spans="1:10" x14ac:dyDescent="0.3">
      <c r="A32" s="5"/>
      <c r="B32" s="2"/>
      <c r="C32" s="2"/>
      <c r="D32" s="2"/>
      <c r="E32" s="2"/>
      <c r="F32" s="2"/>
      <c r="G32" s="2"/>
      <c r="H32" s="2"/>
      <c r="I32" s="2"/>
      <c r="J32" s="2"/>
    </row>
  </sheetData>
  <mergeCells count="16">
    <mergeCell ref="A7:B7"/>
    <mergeCell ref="C7:J7"/>
    <mergeCell ref="A31:B31"/>
    <mergeCell ref="C31:J31"/>
    <mergeCell ref="A5:B5"/>
    <mergeCell ref="C5:D5"/>
    <mergeCell ref="F5:G5"/>
    <mergeCell ref="I5:J5"/>
    <mergeCell ref="A6:B6"/>
    <mergeCell ref="C6:J6"/>
    <mergeCell ref="A1:J1"/>
    <mergeCell ref="A2:J2"/>
    <mergeCell ref="A3:J3"/>
    <mergeCell ref="A4:B4"/>
    <mergeCell ref="C4:D4"/>
    <mergeCell ref="F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ESCUELA INICIACION</vt:lpstr>
      <vt:lpstr>ESCUELA PRINCIPIANTE</vt:lpstr>
      <vt:lpstr>MINI</vt:lpstr>
      <vt:lpstr>PREINFANTIL</vt:lpstr>
      <vt:lpstr>ARQUEROS MINI</vt:lpstr>
      <vt:lpstr>ARQUEROS PREINFANTIL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Comercializar Sas</dc:creator>
  <cp:lastModifiedBy>usuario</cp:lastModifiedBy>
  <dcterms:created xsi:type="dcterms:W3CDTF">2022-11-07T03:16:25Z</dcterms:created>
  <dcterms:modified xsi:type="dcterms:W3CDTF">2022-12-07T13:09:02Z</dcterms:modified>
</cp:coreProperties>
</file>